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Data Kominfo\"/>
    </mc:Choice>
  </mc:AlternateContent>
  <bookViews>
    <workbookView xWindow="0" yWindow="0" windowWidth="20490" windowHeight="7755" activeTab="1"/>
  </bookViews>
  <sheets>
    <sheet name="IKLH" sheetId="1" r:id="rId1"/>
    <sheet name="IKU" sheetId="3" r:id="rId2"/>
    <sheet name="IKL" sheetId="4" r:id="rId3"/>
    <sheet name="IKA" sheetId="2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32" i="2" l="1"/>
  <c r="AH32" i="2" s="1"/>
  <c r="Z32" i="2"/>
  <c r="AG32" i="2" s="1"/>
  <c r="Y32" i="2"/>
  <c r="AF32" i="2" s="1"/>
  <c r="X32" i="2"/>
  <c r="AE32" i="2" s="1"/>
  <c r="W32" i="2"/>
  <c r="AD32" i="2" s="1"/>
  <c r="V32" i="2"/>
  <c r="AC32" i="2" s="1"/>
  <c r="U32" i="2"/>
  <c r="AB32" i="2" s="1"/>
  <c r="AA31" i="2"/>
  <c r="AH31" i="2" s="1"/>
  <c r="Z31" i="2"/>
  <c r="AG31" i="2" s="1"/>
  <c r="Y31" i="2"/>
  <c r="AF31" i="2" s="1"/>
  <c r="X31" i="2"/>
  <c r="AE31" i="2" s="1"/>
  <c r="W31" i="2"/>
  <c r="AD31" i="2" s="1"/>
  <c r="V31" i="2"/>
  <c r="AC31" i="2" s="1"/>
  <c r="U31" i="2"/>
  <c r="AB31" i="2" s="1"/>
  <c r="AA30" i="2"/>
  <c r="AH30" i="2" s="1"/>
  <c r="Z30" i="2"/>
  <c r="AG30" i="2" s="1"/>
  <c r="Y30" i="2"/>
  <c r="AF30" i="2" s="1"/>
  <c r="X30" i="2"/>
  <c r="AE30" i="2" s="1"/>
  <c r="W30" i="2"/>
  <c r="AD30" i="2" s="1"/>
  <c r="V30" i="2"/>
  <c r="AC30" i="2" s="1"/>
  <c r="U30" i="2"/>
  <c r="AB30" i="2" s="1"/>
  <c r="AG29" i="2"/>
  <c r="AA29" i="2"/>
  <c r="AH29" i="2" s="1"/>
  <c r="Z29" i="2"/>
  <c r="Y29" i="2"/>
  <c r="AF29" i="2" s="1"/>
  <c r="X29" i="2"/>
  <c r="AE29" i="2" s="1"/>
  <c r="W29" i="2"/>
  <c r="AD29" i="2" s="1"/>
  <c r="V29" i="2"/>
  <c r="AC29" i="2" s="1"/>
  <c r="U29" i="2"/>
  <c r="AB29" i="2" s="1"/>
  <c r="AA28" i="2"/>
  <c r="AH28" i="2" s="1"/>
  <c r="Z28" i="2"/>
  <c r="AG28" i="2" s="1"/>
  <c r="Y28" i="2"/>
  <c r="AF28" i="2" s="1"/>
  <c r="X28" i="2"/>
  <c r="AE28" i="2" s="1"/>
  <c r="W28" i="2"/>
  <c r="AD28" i="2" s="1"/>
  <c r="V28" i="2"/>
  <c r="AC28" i="2" s="1"/>
  <c r="U28" i="2"/>
  <c r="AB28" i="2" s="1"/>
  <c r="AA27" i="2"/>
  <c r="AH27" i="2" s="1"/>
  <c r="Z27" i="2"/>
  <c r="AG27" i="2" s="1"/>
  <c r="Y27" i="2"/>
  <c r="AF27" i="2" s="1"/>
  <c r="X27" i="2"/>
  <c r="AE27" i="2" s="1"/>
  <c r="W27" i="2"/>
  <c r="AD27" i="2" s="1"/>
  <c r="V27" i="2"/>
  <c r="AC27" i="2" s="1"/>
  <c r="U27" i="2"/>
  <c r="AB27" i="2" s="1"/>
  <c r="AA26" i="2"/>
  <c r="AH26" i="2" s="1"/>
  <c r="Z26" i="2"/>
  <c r="AG26" i="2" s="1"/>
  <c r="Y26" i="2"/>
  <c r="AF26" i="2" s="1"/>
  <c r="X26" i="2"/>
  <c r="AE26" i="2" s="1"/>
  <c r="W26" i="2"/>
  <c r="AD26" i="2" s="1"/>
  <c r="V26" i="2"/>
  <c r="AC26" i="2" s="1"/>
  <c r="U26" i="2"/>
  <c r="AB26" i="2" s="1"/>
  <c r="AA25" i="2"/>
  <c r="AH25" i="2" s="1"/>
  <c r="Z25" i="2"/>
  <c r="AG25" i="2" s="1"/>
  <c r="Y25" i="2"/>
  <c r="AF25" i="2" s="1"/>
  <c r="X25" i="2"/>
  <c r="AE25" i="2" s="1"/>
  <c r="W25" i="2"/>
  <c r="AD25" i="2" s="1"/>
  <c r="V25" i="2"/>
  <c r="AC25" i="2" s="1"/>
  <c r="U25" i="2"/>
  <c r="AB25" i="2" s="1"/>
  <c r="AA24" i="2"/>
  <c r="AH24" i="2" s="1"/>
  <c r="Z24" i="2"/>
  <c r="AG24" i="2" s="1"/>
  <c r="Y24" i="2"/>
  <c r="AF24" i="2" s="1"/>
  <c r="X24" i="2"/>
  <c r="AE24" i="2" s="1"/>
  <c r="W24" i="2"/>
  <c r="AD24" i="2" s="1"/>
  <c r="V24" i="2"/>
  <c r="AC24" i="2" s="1"/>
  <c r="U24" i="2"/>
  <c r="AB24" i="2" s="1"/>
  <c r="AA23" i="2"/>
  <c r="AH23" i="2" s="1"/>
  <c r="Z23" i="2"/>
  <c r="AG23" i="2" s="1"/>
  <c r="Y23" i="2"/>
  <c r="AF23" i="2" s="1"/>
  <c r="X23" i="2"/>
  <c r="AE23" i="2" s="1"/>
  <c r="W23" i="2"/>
  <c r="AD23" i="2" s="1"/>
  <c r="V23" i="2"/>
  <c r="AC23" i="2" s="1"/>
  <c r="U23" i="2"/>
  <c r="AB23" i="2" s="1"/>
  <c r="AA22" i="2"/>
  <c r="AH22" i="2" s="1"/>
  <c r="Z22" i="2"/>
  <c r="AG22" i="2" s="1"/>
  <c r="Y22" i="2"/>
  <c r="AF22" i="2" s="1"/>
  <c r="X22" i="2"/>
  <c r="AE22" i="2" s="1"/>
  <c r="W22" i="2"/>
  <c r="AD22" i="2" s="1"/>
  <c r="V22" i="2"/>
  <c r="AC22" i="2" s="1"/>
  <c r="U22" i="2"/>
  <c r="AB22" i="2" s="1"/>
  <c r="AA21" i="2"/>
  <c r="AH21" i="2" s="1"/>
  <c r="Z21" i="2"/>
  <c r="AG21" i="2" s="1"/>
  <c r="Y21" i="2"/>
  <c r="AF21" i="2" s="1"/>
  <c r="X21" i="2"/>
  <c r="AE21" i="2" s="1"/>
  <c r="W21" i="2"/>
  <c r="AD21" i="2" s="1"/>
  <c r="V21" i="2"/>
  <c r="AC21" i="2" s="1"/>
  <c r="U21" i="2"/>
  <c r="AB21" i="2" s="1"/>
  <c r="AA20" i="2"/>
  <c r="AH20" i="2" s="1"/>
  <c r="Z20" i="2"/>
  <c r="AG20" i="2" s="1"/>
  <c r="Y20" i="2"/>
  <c r="AF20" i="2" s="1"/>
  <c r="X20" i="2"/>
  <c r="AE20" i="2" s="1"/>
  <c r="W20" i="2"/>
  <c r="AD20" i="2" s="1"/>
  <c r="V20" i="2"/>
  <c r="AC20" i="2" s="1"/>
  <c r="U20" i="2"/>
  <c r="AB20" i="2" s="1"/>
  <c r="AC19" i="2"/>
  <c r="AA19" i="2"/>
  <c r="AH19" i="2" s="1"/>
  <c r="Z19" i="2"/>
  <c r="AG19" i="2" s="1"/>
  <c r="Y19" i="2"/>
  <c r="AF19" i="2" s="1"/>
  <c r="X19" i="2"/>
  <c r="AE19" i="2" s="1"/>
  <c r="W19" i="2"/>
  <c r="AD19" i="2" s="1"/>
  <c r="V19" i="2"/>
  <c r="U19" i="2"/>
  <c r="AB19" i="2" s="1"/>
  <c r="AA18" i="2"/>
  <c r="AH18" i="2" s="1"/>
  <c r="Z18" i="2"/>
  <c r="AG18" i="2" s="1"/>
  <c r="Y18" i="2"/>
  <c r="AF18" i="2" s="1"/>
  <c r="X18" i="2"/>
  <c r="AE18" i="2" s="1"/>
  <c r="W18" i="2"/>
  <c r="AD18" i="2" s="1"/>
  <c r="V18" i="2"/>
  <c r="AC18" i="2" s="1"/>
  <c r="U18" i="2"/>
  <c r="AB18" i="2" s="1"/>
  <c r="AA17" i="2"/>
  <c r="AH17" i="2" s="1"/>
  <c r="Z17" i="2"/>
  <c r="AG17" i="2" s="1"/>
  <c r="Y17" i="2"/>
  <c r="AF17" i="2" s="1"/>
  <c r="X17" i="2"/>
  <c r="AE17" i="2" s="1"/>
  <c r="W17" i="2"/>
  <c r="AD17" i="2" s="1"/>
  <c r="V17" i="2"/>
  <c r="AC17" i="2" s="1"/>
  <c r="U17" i="2"/>
  <c r="AB17" i="2" s="1"/>
  <c r="AA16" i="2"/>
  <c r="AH16" i="2" s="1"/>
  <c r="Z16" i="2"/>
  <c r="AG16" i="2" s="1"/>
  <c r="Y16" i="2"/>
  <c r="AF16" i="2" s="1"/>
  <c r="X16" i="2"/>
  <c r="AE16" i="2" s="1"/>
  <c r="W16" i="2"/>
  <c r="AD16" i="2" s="1"/>
  <c r="V16" i="2"/>
  <c r="AC16" i="2" s="1"/>
  <c r="U16" i="2"/>
  <c r="AB16" i="2" s="1"/>
  <c r="AA15" i="2"/>
  <c r="AH15" i="2" s="1"/>
  <c r="Z15" i="2"/>
  <c r="AG15" i="2" s="1"/>
  <c r="Y15" i="2"/>
  <c r="AF15" i="2" s="1"/>
  <c r="X15" i="2"/>
  <c r="AE15" i="2" s="1"/>
  <c r="W15" i="2"/>
  <c r="AD15" i="2" s="1"/>
  <c r="V15" i="2"/>
  <c r="AC15" i="2" s="1"/>
  <c r="U15" i="2"/>
  <c r="AB15" i="2" s="1"/>
  <c r="AA14" i="2"/>
  <c r="AH14" i="2" s="1"/>
  <c r="Z14" i="2"/>
  <c r="AG14" i="2" s="1"/>
  <c r="Y14" i="2"/>
  <c r="AF14" i="2" s="1"/>
  <c r="X14" i="2"/>
  <c r="AE14" i="2" s="1"/>
  <c r="W14" i="2"/>
  <c r="AD14" i="2" s="1"/>
  <c r="V14" i="2"/>
  <c r="AC14" i="2" s="1"/>
  <c r="U14" i="2"/>
  <c r="AB14" i="2" s="1"/>
  <c r="AC13" i="2"/>
  <c r="AA13" i="2"/>
  <c r="AH13" i="2" s="1"/>
  <c r="Z13" i="2"/>
  <c r="AG13" i="2" s="1"/>
  <c r="Y13" i="2"/>
  <c r="AF13" i="2" s="1"/>
  <c r="X13" i="2"/>
  <c r="AE13" i="2" s="1"/>
  <c r="W13" i="2"/>
  <c r="AD13" i="2" s="1"/>
  <c r="V13" i="2"/>
  <c r="U13" i="2"/>
  <c r="AB13" i="2" s="1"/>
  <c r="AA12" i="2"/>
  <c r="AH12" i="2" s="1"/>
  <c r="Z12" i="2"/>
  <c r="AG12" i="2" s="1"/>
  <c r="Y12" i="2"/>
  <c r="AF12" i="2" s="1"/>
  <c r="X12" i="2"/>
  <c r="AE12" i="2" s="1"/>
  <c r="W12" i="2"/>
  <c r="AD12" i="2" s="1"/>
  <c r="V12" i="2"/>
  <c r="AC12" i="2" s="1"/>
  <c r="U12" i="2"/>
  <c r="AB12" i="2" s="1"/>
  <c r="AC11" i="2"/>
  <c r="AA11" i="2"/>
  <c r="AH11" i="2" s="1"/>
  <c r="Z11" i="2"/>
  <c r="AG11" i="2" s="1"/>
  <c r="Y11" i="2"/>
  <c r="AF11" i="2" s="1"/>
  <c r="X11" i="2"/>
  <c r="AE11" i="2" s="1"/>
  <c r="W11" i="2"/>
  <c r="AD11" i="2" s="1"/>
  <c r="V11" i="2"/>
  <c r="U11" i="2"/>
  <c r="AB11" i="2" s="1"/>
  <c r="AA10" i="2"/>
  <c r="AH10" i="2" s="1"/>
  <c r="Z10" i="2"/>
  <c r="AG10" i="2" s="1"/>
  <c r="Y10" i="2"/>
  <c r="AF10" i="2" s="1"/>
  <c r="X10" i="2"/>
  <c r="AE10" i="2" s="1"/>
  <c r="W10" i="2"/>
  <c r="AD10" i="2" s="1"/>
  <c r="V10" i="2"/>
  <c r="AC10" i="2" s="1"/>
  <c r="U10" i="2"/>
  <c r="AB10" i="2" s="1"/>
  <c r="AA9" i="2"/>
  <c r="AH9" i="2" s="1"/>
  <c r="Z9" i="2"/>
  <c r="AG9" i="2" s="1"/>
  <c r="Y9" i="2"/>
  <c r="AF9" i="2" s="1"/>
  <c r="X9" i="2"/>
  <c r="AE9" i="2" s="1"/>
  <c r="W9" i="2"/>
  <c r="AD9" i="2" s="1"/>
  <c r="V9" i="2"/>
  <c r="AC9" i="2" s="1"/>
  <c r="U9" i="2"/>
  <c r="AB9" i="2" s="1"/>
  <c r="AA8" i="2"/>
  <c r="AH8" i="2" s="1"/>
  <c r="Z8" i="2"/>
  <c r="AG8" i="2" s="1"/>
  <c r="Y8" i="2"/>
  <c r="AF8" i="2" s="1"/>
  <c r="X8" i="2"/>
  <c r="AE8" i="2" s="1"/>
  <c r="W8" i="2"/>
  <c r="AD8" i="2" s="1"/>
  <c r="V8" i="2"/>
  <c r="AC8" i="2" s="1"/>
  <c r="U8" i="2"/>
  <c r="AB8" i="2" s="1"/>
  <c r="AA7" i="2"/>
  <c r="AH7" i="2" s="1"/>
  <c r="Z7" i="2"/>
  <c r="AG7" i="2" s="1"/>
  <c r="Y7" i="2"/>
  <c r="AF7" i="2" s="1"/>
  <c r="X7" i="2"/>
  <c r="AE7" i="2" s="1"/>
  <c r="W7" i="2"/>
  <c r="AD7" i="2" s="1"/>
  <c r="V7" i="2"/>
  <c r="AC7" i="2" s="1"/>
  <c r="U7" i="2"/>
  <c r="AB7" i="2" s="1"/>
  <c r="AA6" i="2"/>
  <c r="AH6" i="2" s="1"/>
  <c r="Z6" i="2"/>
  <c r="AG6" i="2" s="1"/>
  <c r="Y6" i="2"/>
  <c r="AF6" i="2" s="1"/>
  <c r="X6" i="2"/>
  <c r="AE6" i="2" s="1"/>
  <c r="W6" i="2"/>
  <c r="AD6" i="2" s="1"/>
  <c r="V6" i="2"/>
  <c r="AC6" i="2" s="1"/>
  <c r="U6" i="2"/>
  <c r="AB6" i="2" s="1"/>
  <c r="AJ14" i="2" l="1"/>
  <c r="AJ22" i="2"/>
  <c r="AI14" i="2"/>
  <c r="AK14" i="2" s="1"/>
  <c r="AL14" i="2" s="1"/>
  <c r="AI22" i="2"/>
  <c r="AK22" i="2" s="1"/>
  <c r="AL22" i="2" s="1"/>
  <c r="AJ25" i="2"/>
  <c r="AI25" i="2"/>
  <c r="AK25" i="2" s="1"/>
  <c r="AL25" i="2" s="1"/>
  <c r="AJ7" i="2"/>
  <c r="AI7" i="2"/>
  <c r="AK7" i="2" s="1"/>
  <c r="AL7" i="2" s="1"/>
  <c r="AJ12" i="2"/>
  <c r="AI12" i="2"/>
  <c r="AK12" i="2" s="1"/>
  <c r="AL12" i="2" s="1"/>
  <c r="AJ15" i="2"/>
  <c r="AI15" i="2"/>
  <c r="AK15" i="2" s="1"/>
  <c r="AL15" i="2" s="1"/>
  <c r="AJ20" i="2"/>
  <c r="AI20" i="2"/>
  <c r="AK20" i="2" s="1"/>
  <c r="AL20" i="2" s="1"/>
  <c r="AJ23" i="2"/>
  <c r="AI23" i="2"/>
  <c r="AK23" i="2" s="1"/>
  <c r="AL23" i="2" s="1"/>
  <c r="AJ28" i="2"/>
  <c r="AI28" i="2"/>
  <c r="AK28" i="2" s="1"/>
  <c r="AL28" i="2" s="1"/>
  <c r="AJ32" i="2"/>
  <c r="AI32" i="2"/>
  <c r="AK32" i="2" s="1"/>
  <c r="AL32" i="2" s="1"/>
  <c r="AJ6" i="2"/>
  <c r="AI6" i="2"/>
  <c r="AK6" i="2" s="1"/>
  <c r="AL6" i="2" s="1"/>
  <c r="AJ10" i="2"/>
  <c r="AI10" i="2"/>
  <c r="AK10" i="2" s="1"/>
  <c r="AL10" i="2" s="1"/>
  <c r="AJ13" i="2"/>
  <c r="AI13" i="2"/>
  <c r="AK13" i="2" s="1"/>
  <c r="AL13" i="2" s="1"/>
  <c r="AJ18" i="2"/>
  <c r="AI18" i="2"/>
  <c r="AK18" i="2" s="1"/>
  <c r="AL18" i="2" s="1"/>
  <c r="AJ21" i="2"/>
  <c r="AI21" i="2"/>
  <c r="AK21" i="2" s="1"/>
  <c r="AL21" i="2" s="1"/>
  <c r="AJ26" i="2"/>
  <c r="AI26" i="2"/>
  <c r="AK26" i="2" s="1"/>
  <c r="AL26" i="2" s="1"/>
  <c r="AJ29" i="2"/>
  <c r="AI29" i="2"/>
  <c r="AK29" i="2" s="1"/>
  <c r="AL29" i="2" s="1"/>
  <c r="AJ9" i="2"/>
  <c r="AI9" i="2"/>
  <c r="AK9" i="2" s="1"/>
  <c r="AL9" i="2" s="1"/>
  <c r="AJ17" i="2"/>
  <c r="AI17" i="2"/>
  <c r="AK17" i="2" s="1"/>
  <c r="AL17" i="2" s="1"/>
  <c r="AJ8" i="2"/>
  <c r="AI8" i="2"/>
  <c r="AK8" i="2" s="1"/>
  <c r="AL8" i="2" s="1"/>
  <c r="AJ11" i="2"/>
  <c r="AI11" i="2"/>
  <c r="AK11" i="2" s="1"/>
  <c r="AL11" i="2" s="1"/>
  <c r="AJ16" i="2"/>
  <c r="AI16" i="2"/>
  <c r="AK16" i="2" s="1"/>
  <c r="AL16" i="2" s="1"/>
  <c r="AJ19" i="2"/>
  <c r="AI19" i="2"/>
  <c r="AK19" i="2" s="1"/>
  <c r="AL19" i="2" s="1"/>
  <c r="AJ24" i="2"/>
  <c r="AI24" i="2"/>
  <c r="AK24" i="2" s="1"/>
  <c r="AL24" i="2" s="1"/>
  <c r="AJ27" i="2"/>
  <c r="AI27" i="2"/>
  <c r="AK27" i="2" s="1"/>
  <c r="AL27" i="2" s="1"/>
  <c r="AJ30" i="2"/>
  <c r="AI30" i="2"/>
  <c r="AK30" i="2" s="1"/>
  <c r="AL30" i="2" s="1"/>
  <c r="AJ31" i="2"/>
  <c r="AI31" i="2"/>
  <c r="AK31" i="2" s="1"/>
  <c r="AL31" i="2" s="1"/>
  <c r="AM6" i="2" l="1"/>
  <c r="AN6" i="2" s="1"/>
  <c r="H9" i="1"/>
  <c r="E22" i="1"/>
</calcChain>
</file>

<file path=xl/sharedStrings.xml><?xml version="1.0" encoding="utf-8"?>
<sst xmlns="http://schemas.openxmlformats.org/spreadsheetml/2006/main" count="145" uniqueCount="74">
  <si>
    <t xml:space="preserve">INDEKS KUALITAS LINGKUNGAN HIDUP KABUPATEN TOBA </t>
  </si>
  <si>
    <t>NO</t>
  </si>
  <si>
    <t>NILAI</t>
  </si>
  <si>
    <t>(1)</t>
  </si>
  <si>
    <t>(2)</t>
  </si>
  <si>
    <t>(4)</t>
  </si>
  <si>
    <t>(6)</t>
  </si>
  <si>
    <t>(8)</t>
  </si>
  <si>
    <t>(9)</t>
  </si>
  <si>
    <t>1.</t>
  </si>
  <si>
    <t>Plt. Kepala Dinas Lingkungan Hidup</t>
  </si>
  <si>
    <t>Kabupaten Toba</t>
  </si>
  <si>
    <t>Jonni Daniel Pandapotan Lubis, ST.MT</t>
  </si>
  <si>
    <t>NIP. 197310142000031004</t>
  </si>
  <si>
    <t>Mengetahui:</t>
  </si>
  <si>
    <t>Lisna Dumohar Sibuea</t>
  </si>
  <si>
    <t>NIP. 198108272005022001</t>
  </si>
  <si>
    <t>Admin Data Portal Satu</t>
  </si>
  <si>
    <t>TOBA</t>
  </si>
  <si>
    <t>TAHUN</t>
  </si>
  <si>
    <t>INDEKS KUALITAS AIR (IKA)</t>
  </si>
  <si>
    <t>INDEKS KUALITAS UDARA (IKU)</t>
  </si>
  <si>
    <t>INDEKS KUALITAS LAHAN (IKL)</t>
  </si>
  <si>
    <t>RUMUS/ NILAI IKLH KOMPOSIT</t>
  </si>
  <si>
    <t>=</t>
  </si>
  <si>
    <t>(0.376*D9) +</t>
  </si>
  <si>
    <t>(0.405*E9) +</t>
  </si>
  <si>
    <t>(0.219*F9)</t>
  </si>
  <si>
    <t>INDEKS KULITAS LINGKUNGAN HIDUP (IKLH)</t>
  </si>
  <si>
    <t>Baik</t>
  </si>
  <si>
    <t>Keterangan/Status</t>
  </si>
  <si>
    <t>No</t>
  </si>
  <si>
    <t>Nama Sungai</t>
  </si>
  <si>
    <t>Titik Sampling</t>
  </si>
  <si>
    <t>Tahun</t>
  </si>
  <si>
    <t>C</t>
  </si>
  <si>
    <t>L</t>
  </si>
  <si>
    <t>C/L</t>
  </si>
  <si>
    <t>(C/L) BARU</t>
  </si>
  <si>
    <t>pH</t>
  </si>
  <si>
    <t>TSS
(mg/L)</t>
  </si>
  <si>
    <t>DO
(mg/L)</t>
  </si>
  <si>
    <t>BOD
(mg/L)</t>
  </si>
  <si>
    <t>COD
(mg/L)</t>
  </si>
  <si>
    <t>T Fosfat
(mg/L)</t>
  </si>
  <si>
    <t>Nitrat
(mg/L)</t>
  </si>
  <si>
    <t>Fecal Coli 
(MPN/100mL)</t>
  </si>
  <si>
    <t>(C/L) RATA-RATA</t>
  </si>
  <si>
    <t>(C/L) Maks</t>
  </si>
  <si>
    <t>IPj</t>
  </si>
  <si>
    <t>Ketarangan</t>
  </si>
  <si>
    <t>IKA</t>
  </si>
  <si>
    <t>KATEGORI IKA</t>
  </si>
  <si>
    <t>Aek Sungai Aek Bolon</t>
  </si>
  <si>
    <t>Hulu</t>
  </si>
  <si>
    <t>6-9</t>
  </si>
  <si>
    <t>Meat</t>
  </si>
  <si>
    <t>Tengah</t>
  </si>
  <si>
    <t>Hilir</t>
  </si>
  <si>
    <t>Aek Sungai Halian</t>
  </si>
  <si>
    <t>Aek Sungai Simate</t>
  </si>
  <si>
    <t>mate</t>
  </si>
  <si>
    <t>Aek Sungai Aek Naborsahan</t>
  </si>
  <si>
    <t>Aek Sungai Aek Simare</t>
  </si>
  <si>
    <t>Borbor</t>
  </si>
  <si>
    <t>Aek Sungai Aek Mandosi</t>
  </si>
  <si>
    <t>Aek Sibitara</t>
  </si>
  <si>
    <t>Aek Bolon</t>
  </si>
  <si>
    <t>Siantar Narumonda</t>
  </si>
  <si>
    <t>Aek Silimbat</t>
  </si>
  <si>
    <t xml:space="preserve">Hulu </t>
  </si>
  <si>
    <t>Sigumpar</t>
  </si>
  <si>
    <t xml:space="preserve">INDEKS KUALITAS AIR </t>
  </si>
  <si>
    <t>WILAYAH/ KABUPATEN/ KOTA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</si>
</sst>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\-mmm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rgb="FF000000"/>
      <name val="Tahoma"/>
      <family val="2"/>
    </font>
    <font>
      <b/>
      <sz val="11"/>
      <color rgb="FF000000"/>
      <name val="Calibri"/>
      <family val="2"/>
    </font>
    <font>
      <sz val="8"/>
      <color rgb="FF000000"/>
      <name val="Calibri"/>
      <family val="2"/>
    </font>
    <font>
      <sz val="8"/>
      <color rgb="FF000000"/>
      <name val="Tahoma"/>
      <family val="2"/>
    </font>
    <font>
      <strike/>
      <sz val="8"/>
      <color rgb="FF000000"/>
      <name val="Calibri"/>
      <family val="2"/>
    </font>
    <font>
      <b/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2" xfId="0" quotePrefix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1" xfId="0" quotePrefix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8" xfId="0" applyBorder="1" applyAlignment="1">
      <alignment horizontal="center"/>
    </xf>
    <xf numFmtId="0" fontId="3" fillId="0" borderId="7" xfId="0" quotePrefix="1" applyFont="1" applyBorder="1" applyAlignment="1">
      <alignment horizontal="center" vertical="center"/>
    </xf>
    <xf numFmtId="0" fontId="3" fillId="0" borderId="8" xfId="0" quotePrefix="1" applyFont="1" applyBorder="1" applyAlignment="1">
      <alignment horizontal="center" vertical="center"/>
    </xf>
    <xf numFmtId="0" fontId="2" fillId="0" borderId="9" xfId="0" quotePrefix="1" applyFont="1" applyBorder="1" applyAlignment="1">
      <alignment horizontal="center" vertical="center"/>
    </xf>
    <xf numFmtId="0" fontId="2" fillId="0" borderId="10" xfId="0" quotePrefix="1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0" xfId="0" applyFont="1"/>
    <xf numFmtId="0" fontId="0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16" xfId="0" quotePrefix="1" applyFont="1" applyBorder="1" applyAlignment="1">
      <alignment horizontal="center" vertical="center"/>
    </xf>
    <xf numFmtId="0" fontId="2" fillId="0" borderId="17" xfId="0" quotePrefix="1" applyFont="1" applyBorder="1" applyAlignment="1">
      <alignment horizontal="center" vertical="center"/>
    </xf>
    <xf numFmtId="0" fontId="0" fillId="0" borderId="19" xfId="0" applyBorder="1"/>
    <xf numFmtId="0" fontId="0" fillId="0" borderId="18" xfId="0" applyBorder="1" applyAlignment="1">
      <alignment horizontal="center" vertical="center"/>
    </xf>
    <xf numFmtId="0" fontId="0" fillId="0" borderId="3" xfId="0" applyBorder="1" applyAlignment="1">
      <alignment horizontal="left"/>
    </xf>
    <xf numFmtId="0" fontId="0" fillId="0" borderId="25" xfId="0" applyBorder="1"/>
    <xf numFmtId="0" fontId="0" fillId="0" borderId="3" xfId="0" applyBorder="1"/>
    <xf numFmtId="0" fontId="0" fillId="0" borderId="0" xfId="0" applyBorder="1"/>
    <xf numFmtId="0" fontId="3" fillId="0" borderId="0" xfId="0" applyFont="1"/>
    <xf numFmtId="0" fontId="2" fillId="0" borderId="0" xfId="0" applyFont="1"/>
    <xf numFmtId="0" fontId="6" fillId="0" borderId="29" xfId="0" applyFont="1" applyBorder="1" applyAlignment="1"/>
    <xf numFmtId="0" fontId="0" fillId="0" borderId="27" xfId="0" applyBorder="1"/>
    <xf numFmtId="0" fontId="0" fillId="0" borderId="26" xfId="0" applyBorder="1"/>
    <xf numFmtId="0" fontId="3" fillId="0" borderId="3" xfId="0" applyFont="1" applyBorder="1" applyAlignment="1">
      <alignment vertical="center"/>
    </xf>
    <xf numFmtId="0" fontId="7" fillId="0" borderId="3" xfId="0" applyFont="1" applyFill="1" applyBorder="1" applyAlignment="1"/>
    <xf numFmtId="0" fontId="7" fillId="0" borderId="3" xfId="0" applyFont="1" applyFill="1" applyBorder="1" applyAlignment="1">
      <alignment horizontal="center"/>
    </xf>
    <xf numFmtId="0" fontId="3" fillId="0" borderId="30" xfId="0" applyFont="1" applyBorder="1" applyAlignment="1">
      <alignment vertical="center"/>
    </xf>
    <xf numFmtId="0" fontId="3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vertical="center"/>
    </xf>
    <xf numFmtId="164" fontId="8" fillId="2" borderId="30" xfId="0" quotePrefix="1" applyNumberFormat="1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3" fillId="0" borderId="32" xfId="0" applyFont="1" applyBorder="1" applyAlignment="1">
      <alignment vertical="center"/>
    </xf>
    <xf numFmtId="0" fontId="3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164" fontId="8" fillId="2" borderId="32" xfId="0" quotePrefix="1" applyNumberFormat="1" applyFont="1" applyFill="1" applyBorder="1" applyAlignment="1">
      <alignment horizontal="center"/>
    </xf>
    <xf numFmtId="0" fontId="8" fillId="2" borderId="32" xfId="0" applyFont="1" applyFill="1" applyBorder="1" applyAlignment="1">
      <alignment horizontal="center"/>
    </xf>
    <xf numFmtId="0" fontId="3" fillId="0" borderId="33" xfId="0" applyFont="1" applyBorder="1" applyAlignment="1">
      <alignment vertical="center"/>
    </xf>
    <xf numFmtId="0" fontId="7" fillId="0" borderId="30" xfId="0" applyFont="1" applyFill="1" applyBorder="1" applyAlignment="1"/>
    <xf numFmtId="0" fontId="7" fillId="0" borderId="30" xfId="0" applyFont="1" applyFill="1" applyBorder="1" applyAlignment="1">
      <alignment horizontal="center"/>
    </xf>
    <xf numFmtId="0" fontId="7" fillId="0" borderId="31" xfId="0" applyFont="1" applyFill="1" applyBorder="1" applyAlignment="1">
      <alignment horizontal="center"/>
    </xf>
    <xf numFmtId="0" fontId="7" fillId="0" borderId="32" xfId="0" applyFont="1" applyFill="1" applyBorder="1" applyAlignment="1"/>
    <xf numFmtId="0" fontId="7" fillId="0" borderId="32" xfId="0" applyFont="1" applyFill="1" applyBorder="1" applyAlignment="1">
      <alignment horizontal="center"/>
    </xf>
    <xf numFmtId="0" fontId="7" fillId="0" borderId="33" xfId="0" applyFont="1" applyFill="1" applyBorder="1" applyAlignment="1">
      <alignment horizontal="center"/>
    </xf>
    <xf numFmtId="164" fontId="8" fillId="2" borderId="3" xfId="0" quotePrefix="1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vertical="center"/>
    </xf>
    <xf numFmtId="0" fontId="7" fillId="0" borderId="34" xfId="0" applyFont="1" applyFill="1" applyBorder="1" applyAlignment="1"/>
    <xf numFmtId="0" fontId="7" fillId="0" borderId="34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164" fontId="8" fillId="2" borderId="36" xfId="0" quotePrefix="1" applyNumberFormat="1" applyFont="1" applyFill="1" applyBorder="1" applyAlignment="1">
      <alignment horizontal="center"/>
    </xf>
    <xf numFmtId="0" fontId="8" fillId="2" borderId="36" xfId="0" applyFont="1" applyFill="1" applyBorder="1" applyAlignment="1">
      <alignment horizontal="center"/>
    </xf>
    <xf numFmtId="0" fontId="3" fillId="0" borderId="34" xfId="0" applyFont="1" applyBorder="1" applyAlignment="1">
      <alignment vertical="center"/>
    </xf>
    <xf numFmtId="0" fontId="3" fillId="0" borderId="35" xfId="0" applyFont="1" applyBorder="1" applyAlignment="1">
      <alignment vertical="center"/>
    </xf>
    <xf numFmtId="164" fontId="8" fillId="2" borderId="34" xfId="0" quotePrefix="1" applyNumberFormat="1" applyFont="1" applyFill="1" applyBorder="1" applyAlignment="1">
      <alignment horizontal="center"/>
    </xf>
    <xf numFmtId="0" fontId="8" fillId="2" borderId="34" xfId="0" applyFont="1" applyFill="1" applyBorder="1" applyAlignment="1">
      <alignment horizontal="center"/>
    </xf>
    <xf numFmtId="0" fontId="9" fillId="0" borderId="31" xfId="0" applyFont="1" applyFill="1" applyBorder="1" applyAlignment="1">
      <alignment horizontal="center"/>
    </xf>
    <xf numFmtId="0" fontId="7" fillId="0" borderId="36" xfId="0" applyFont="1" applyFill="1" applyBorder="1" applyAlignment="1"/>
    <xf numFmtId="0" fontId="7" fillId="0" borderId="36" xfId="0" applyFont="1" applyFill="1" applyBorder="1" applyAlignment="1">
      <alignment horizontal="center"/>
    </xf>
    <xf numFmtId="0" fontId="7" fillId="0" borderId="39" xfId="0" applyFont="1" applyFill="1" applyBorder="1" applyAlignment="1">
      <alignment horizontal="center"/>
    </xf>
    <xf numFmtId="0" fontId="3" fillId="0" borderId="36" xfId="0" applyFont="1" applyBorder="1" applyAlignment="1">
      <alignment vertical="center"/>
    </xf>
    <xf numFmtId="0" fontId="3" fillId="0" borderId="39" xfId="0" applyFont="1" applyBorder="1" applyAlignment="1">
      <alignment vertical="center"/>
    </xf>
    <xf numFmtId="0" fontId="0" fillId="0" borderId="0" xfId="0" applyAlignment="1">
      <alignment horizontal="left"/>
    </xf>
    <xf numFmtId="0" fontId="10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0" fontId="2" fillId="0" borderId="26" xfId="0" applyFont="1" applyBorder="1"/>
    <xf numFmtId="0" fontId="3" fillId="0" borderId="0" xfId="0" applyFont="1" applyBorder="1"/>
    <xf numFmtId="0" fontId="3" fillId="0" borderId="26" xfId="0" applyFont="1" applyBorder="1"/>
    <xf numFmtId="0" fontId="3" fillId="0" borderId="32" xfId="0" applyFont="1" applyBorder="1" applyAlignment="1">
      <alignment horizontal="left" vertical="center"/>
    </xf>
    <xf numFmtId="0" fontId="3" fillId="0" borderId="30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center"/>
    </xf>
    <xf numFmtId="0" fontId="7" fillId="0" borderId="30" xfId="0" quotePrefix="1" applyFont="1" applyBorder="1" applyAlignment="1">
      <alignment horizontal="center"/>
    </xf>
    <xf numFmtId="0" fontId="6" fillId="0" borderId="40" xfId="0" applyFont="1" applyBorder="1" applyAlignment="1"/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0" fontId="10" fillId="2" borderId="0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 wrapText="1"/>
    </xf>
    <xf numFmtId="0" fontId="10" fillId="2" borderId="18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4" fillId="0" borderId="0" xfId="0" applyFont="1" applyAlignment="1">
      <alignment horizont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6" fillId="0" borderId="28" xfId="0" applyFont="1" applyBorder="1" applyAlignment="1">
      <alignment horizontal="center"/>
    </xf>
    <xf numFmtId="0" fontId="6" fillId="0" borderId="29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7" fillId="0" borderId="37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2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238125</xdr:colOff>
      <xdr:row>87</xdr:row>
      <xdr:rowOff>133350</xdr:rowOff>
    </xdr:to>
    <xdr:pic>
      <xdr:nvPicPr>
        <xdr:cNvPr id="9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1670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238125</xdr:colOff>
      <xdr:row>87</xdr:row>
      <xdr:rowOff>133350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820525" cy="16706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A2" sqref="A2:I2"/>
    </sheetView>
  </sheetViews>
  <sheetFormatPr defaultRowHeight="15" x14ac:dyDescent="0.25"/>
  <cols>
    <col min="1" max="1" width="4.7109375" customWidth="1"/>
    <col min="2" max="2" width="18.140625" customWidth="1"/>
    <col min="3" max="3" width="12.7109375" customWidth="1"/>
    <col min="4" max="4" width="14.28515625" customWidth="1"/>
    <col min="5" max="5" width="16.42578125" customWidth="1"/>
    <col min="6" max="6" width="16.7109375" customWidth="1"/>
    <col min="7" max="7" width="12.85546875" customWidth="1"/>
    <col min="8" max="8" width="15.28515625" customWidth="1"/>
    <col min="9" max="9" width="19.42578125" customWidth="1"/>
  </cols>
  <sheetData>
    <row r="1" spans="1:9" ht="15.75" x14ac:dyDescent="0.25">
      <c r="A1" s="99" t="s">
        <v>0</v>
      </c>
      <c r="B1" s="99"/>
      <c r="C1" s="99"/>
      <c r="D1" s="99"/>
      <c r="E1" s="99"/>
      <c r="F1" s="99"/>
      <c r="G1" s="99"/>
      <c r="H1" s="99"/>
      <c r="I1" s="99"/>
    </row>
    <row r="2" spans="1:9" ht="15.75" x14ac:dyDescent="0.25">
      <c r="A2" s="99">
        <v>2025</v>
      </c>
      <c r="B2" s="99"/>
      <c r="C2" s="99"/>
      <c r="D2" s="99"/>
      <c r="E2" s="99"/>
      <c r="F2" s="99"/>
      <c r="G2" s="99"/>
      <c r="H2" s="99"/>
      <c r="I2" s="99"/>
    </row>
    <row r="3" spans="1:9" x14ac:dyDescent="0.25">
      <c r="A3" s="8"/>
      <c r="B3" s="23"/>
      <c r="C3" s="23"/>
      <c r="D3" s="8"/>
      <c r="E3" s="8"/>
      <c r="F3" s="8"/>
      <c r="G3" s="23"/>
      <c r="H3" s="8"/>
      <c r="I3" s="8"/>
    </row>
    <row r="4" spans="1:9" ht="15.75" thickBot="1" x14ac:dyDescent="0.3"/>
    <row r="5" spans="1:9" s="2" customFormat="1" ht="35.25" customHeight="1" x14ac:dyDescent="0.25">
      <c r="A5" s="102" t="s">
        <v>1</v>
      </c>
      <c r="B5" s="104" t="s">
        <v>73</v>
      </c>
      <c r="C5" s="104" t="s">
        <v>19</v>
      </c>
      <c r="D5" s="106" t="s">
        <v>20</v>
      </c>
      <c r="E5" s="104" t="s">
        <v>21</v>
      </c>
      <c r="F5" s="104" t="s">
        <v>22</v>
      </c>
      <c r="G5" s="104" t="s">
        <v>23</v>
      </c>
      <c r="H5" s="100" t="s">
        <v>28</v>
      </c>
      <c r="I5" s="101"/>
    </row>
    <row r="6" spans="1:9" s="1" customFormat="1" ht="17.25" customHeight="1" x14ac:dyDescent="0.25">
      <c r="A6" s="103"/>
      <c r="B6" s="105"/>
      <c r="C6" s="105"/>
      <c r="D6" s="107"/>
      <c r="E6" s="105"/>
      <c r="F6" s="105"/>
      <c r="G6" s="105"/>
      <c r="H6" s="4" t="s">
        <v>2</v>
      </c>
      <c r="I6" s="11" t="s">
        <v>30</v>
      </c>
    </row>
    <row r="7" spans="1:9" s="10" customFormat="1" ht="11.25" x14ac:dyDescent="0.25">
      <c r="A7" s="12" t="s">
        <v>3</v>
      </c>
      <c r="B7" s="24"/>
      <c r="C7" s="24"/>
      <c r="D7" s="9" t="s">
        <v>4</v>
      </c>
      <c r="E7" s="9" t="s">
        <v>5</v>
      </c>
      <c r="F7" s="9" t="s">
        <v>6</v>
      </c>
      <c r="G7" s="9"/>
      <c r="H7" s="9" t="s">
        <v>7</v>
      </c>
      <c r="I7" s="13" t="s">
        <v>8</v>
      </c>
    </row>
    <row r="8" spans="1:9" s="3" customFormat="1" ht="12" x14ac:dyDescent="0.25">
      <c r="A8" s="14"/>
      <c r="B8" s="25"/>
      <c r="C8" s="25"/>
      <c r="D8" s="5"/>
      <c r="E8" s="5"/>
      <c r="F8" s="5"/>
      <c r="G8" s="5"/>
      <c r="H8" s="5"/>
      <c r="I8" s="15"/>
    </row>
    <row r="9" spans="1:9" x14ac:dyDescent="0.25">
      <c r="A9" s="16" t="s">
        <v>9</v>
      </c>
      <c r="B9" s="27" t="s">
        <v>18</v>
      </c>
      <c r="C9" s="27">
        <v>2025</v>
      </c>
      <c r="D9" s="6">
        <v>51.92</v>
      </c>
      <c r="E9" s="6">
        <v>84.72</v>
      </c>
      <c r="F9" s="6">
        <v>74.69</v>
      </c>
      <c r="G9" s="28" t="s">
        <v>24</v>
      </c>
      <c r="H9" s="7">
        <f>(0.376*D9)+(0.405*E9)+(0.219*F9)</f>
        <v>70.190629999999999</v>
      </c>
      <c r="I9" s="17" t="s">
        <v>29</v>
      </c>
    </row>
    <row r="10" spans="1:9" x14ac:dyDescent="0.25">
      <c r="A10" s="16"/>
      <c r="B10" s="27"/>
      <c r="C10" s="27"/>
      <c r="D10" s="6"/>
      <c r="E10" s="6"/>
      <c r="F10" s="6"/>
      <c r="G10" s="30" t="s">
        <v>25</v>
      </c>
      <c r="H10" s="7"/>
      <c r="I10" s="17"/>
    </row>
    <row r="11" spans="1:9" x14ac:dyDescent="0.25">
      <c r="A11" s="16"/>
      <c r="B11" s="27"/>
      <c r="C11" s="27"/>
      <c r="D11" s="6"/>
      <c r="E11" s="6"/>
      <c r="F11" s="6"/>
      <c r="G11" s="28" t="s">
        <v>26</v>
      </c>
      <c r="H11" s="7"/>
      <c r="I11" s="17"/>
    </row>
    <row r="12" spans="1:9" x14ac:dyDescent="0.25">
      <c r="A12" s="16"/>
      <c r="B12" s="27"/>
      <c r="C12" s="27"/>
      <c r="D12" s="6"/>
      <c r="E12" s="6"/>
      <c r="F12" s="6"/>
      <c r="G12" s="28" t="s">
        <v>27</v>
      </c>
      <c r="H12" s="7"/>
      <c r="I12" s="17"/>
    </row>
    <row r="13" spans="1:9" ht="15.75" thickBot="1" x14ac:dyDescent="0.3">
      <c r="A13" s="18"/>
      <c r="B13" s="26"/>
      <c r="C13" s="26"/>
      <c r="D13" s="19"/>
      <c r="E13" s="19"/>
      <c r="F13" s="19"/>
      <c r="H13" s="19"/>
      <c r="I13" s="20"/>
    </row>
    <row r="14" spans="1:9" x14ac:dyDescent="0.25">
      <c r="G14" s="29"/>
    </row>
    <row r="15" spans="1:9" x14ac:dyDescent="0.25">
      <c r="I15" s="31"/>
    </row>
    <row r="16" spans="1:9" x14ac:dyDescent="0.25">
      <c r="H16" t="s">
        <v>14</v>
      </c>
    </row>
    <row r="17" spans="3:8" x14ac:dyDescent="0.25">
      <c r="C17" s="1" t="s">
        <v>17</v>
      </c>
      <c r="F17" s="21"/>
      <c r="G17" s="21"/>
      <c r="H17" s="22" t="s">
        <v>10</v>
      </c>
    </row>
    <row r="18" spans="3:8" x14ac:dyDescent="0.25">
      <c r="C18" s="1"/>
      <c r="F18" s="21"/>
      <c r="G18" s="21"/>
      <c r="H18" s="22" t="s">
        <v>11</v>
      </c>
    </row>
    <row r="19" spans="3:8" x14ac:dyDescent="0.25">
      <c r="C19" s="1"/>
      <c r="F19" s="21"/>
      <c r="G19" s="21"/>
      <c r="H19" s="22"/>
    </row>
    <row r="20" spans="3:8" x14ac:dyDescent="0.25">
      <c r="C20" s="1"/>
      <c r="F20" s="21"/>
      <c r="G20" s="21"/>
      <c r="H20" s="22"/>
    </row>
    <row r="21" spans="3:8" x14ac:dyDescent="0.25">
      <c r="C21" s="1" t="s">
        <v>15</v>
      </c>
      <c r="F21" s="21"/>
      <c r="G21" s="21"/>
      <c r="H21" s="22"/>
    </row>
    <row r="22" spans="3:8" x14ac:dyDescent="0.25">
      <c r="C22" s="1" t="s">
        <v>16</v>
      </c>
      <c r="E22">
        <f ca="1">C22:E25</f>
        <v>0</v>
      </c>
      <c r="F22" s="21"/>
      <c r="G22" s="21"/>
      <c r="H22" s="22" t="s">
        <v>12</v>
      </c>
    </row>
    <row r="23" spans="3:8" x14ac:dyDescent="0.25">
      <c r="F23" s="21"/>
      <c r="G23" s="21"/>
      <c r="H23" s="22" t="s">
        <v>13</v>
      </c>
    </row>
  </sheetData>
  <mergeCells count="10">
    <mergeCell ref="A1:I1"/>
    <mergeCell ref="A2:I2"/>
    <mergeCell ref="H5:I5"/>
    <mergeCell ref="A5:A6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topLeftCell="A40" zoomScale="70" zoomScaleNormal="70" workbookViewId="0">
      <selection activeCell="A27" sqref="A1:T1048576"/>
    </sheetView>
  </sheetViews>
  <sheetFormatPr defaultRowHeight="15" x14ac:dyDescent="0.25"/>
  <sheetData/>
  <pageMargins left="0.31496062992125984" right="0.31496062992125984" top="0.35433070866141736" bottom="0.35433070866141736" header="0.31496062992125984" footer="0.31496062992125984"/>
  <pageSetup paperSize="9" scale="55" orientation="portrait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="70" zoomScaleNormal="70" workbookViewId="0">
      <selection sqref="A1:T1048576"/>
    </sheetView>
  </sheetViews>
  <sheetFormatPr defaultRowHeight="15" x14ac:dyDescent="0.25"/>
  <sheetData/>
  <pageMargins left="0.31496062992125984" right="0.31496062992125984" top="0.35433070866141736" bottom="0.35433070866141736" header="0.31496062992125984" footer="0.31496062992125984"/>
  <pageSetup paperSize="9" scale="55" orientation="portrait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33"/>
  <sheetViews>
    <sheetView topLeftCell="A16" workbookViewId="0">
      <selection activeCell="A2" sqref="A1:AO1048576"/>
    </sheetView>
  </sheetViews>
  <sheetFormatPr defaultRowHeight="15" x14ac:dyDescent="0.25"/>
  <cols>
    <col min="1" max="1" width="4" style="78" customWidth="1"/>
    <col min="2" max="2" width="19.7109375" customWidth="1"/>
    <col min="3" max="3" width="9.140625" style="1"/>
    <col min="4" max="4" width="7.140625" style="1" customWidth="1"/>
    <col min="5" max="5" width="5.140625" style="1" customWidth="1"/>
    <col min="6" max="6" width="8" style="1" customWidth="1"/>
    <col min="7" max="9" width="7.5703125" style="1" customWidth="1"/>
    <col min="10" max="10" width="8.140625" style="1" customWidth="1"/>
    <col min="11" max="11" width="7.85546875" style="1" customWidth="1"/>
    <col min="12" max="12" width="9.140625" style="1"/>
    <col min="13" max="13" width="5.5703125" customWidth="1"/>
    <col min="14" max="14" width="7.7109375" customWidth="1"/>
    <col min="15" max="15" width="7.5703125" customWidth="1"/>
    <col min="16" max="16" width="8" customWidth="1"/>
    <col min="17" max="18" width="7.85546875" customWidth="1"/>
    <col min="19" max="19" width="8" customWidth="1"/>
    <col min="21" max="21" width="7.140625" customWidth="1"/>
    <col min="22" max="22" width="7.5703125" customWidth="1"/>
    <col min="23" max="23" width="7.42578125" customWidth="1"/>
    <col min="24" max="24" width="7" customWidth="1"/>
    <col min="25" max="25" width="7.85546875" customWidth="1"/>
    <col min="26" max="26" width="8.28515625" customWidth="1"/>
    <col min="28" max="28" width="7.7109375" customWidth="1"/>
    <col min="29" max="29" width="9.140625" customWidth="1"/>
    <col min="31" max="31" width="8.5703125" customWidth="1"/>
    <col min="32" max="32" width="8.42578125" customWidth="1"/>
    <col min="33" max="33" width="7.5703125" customWidth="1"/>
    <col min="38" max="38" width="11.42578125" customWidth="1"/>
    <col min="40" max="40" width="10.5703125" customWidth="1"/>
  </cols>
  <sheetData>
    <row r="1" spans="1:50" x14ac:dyDescent="0.25">
      <c r="A1" s="108" t="s">
        <v>72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</row>
    <row r="2" spans="1:50" x14ac:dyDescent="0.25">
      <c r="AJ2" s="35"/>
      <c r="AL2" s="35"/>
    </row>
    <row r="3" spans="1:50" x14ac:dyDescent="0.25">
      <c r="A3" s="118" t="s">
        <v>31</v>
      </c>
      <c r="B3" s="120" t="s">
        <v>32</v>
      </c>
      <c r="C3" s="120" t="s">
        <v>33</v>
      </c>
      <c r="D3" s="118" t="s">
        <v>34</v>
      </c>
      <c r="E3" s="122" t="s">
        <v>35</v>
      </c>
      <c r="F3" s="122"/>
      <c r="G3" s="122"/>
      <c r="H3" s="122"/>
      <c r="I3" s="122"/>
      <c r="J3" s="122"/>
      <c r="K3" s="122"/>
      <c r="L3" s="122"/>
      <c r="M3" s="122" t="s">
        <v>36</v>
      </c>
      <c r="N3" s="122"/>
      <c r="O3" s="122"/>
      <c r="P3" s="122"/>
      <c r="Q3" s="122"/>
      <c r="R3" s="122"/>
      <c r="S3" s="122"/>
      <c r="T3" s="122"/>
      <c r="U3" s="109" t="s">
        <v>37</v>
      </c>
      <c r="V3" s="110"/>
      <c r="W3" s="110"/>
      <c r="X3" s="110"/>
      <c r="Y3" s="110"/>
      <c r="Z3" s="110"/>
      <c r="AA3" s="111"/>
      <c r="AB3" s="109" t="s">
        <v>38</v>
      </c>
      <c r="AC3" s="110"/>
      <c r="AD3" s="110"/>
      <c r="AE3" s="110"/>
      <c r="AF3" s="110"/>
      <c r="AG3" s="110"/>
      <c r="AH3" s="110"/>
      <c r="AI3" s="34"/>
      <c r="AJ3" s="90"/>
      <c r="AK3" s="34"/>
      <c r="AL3" s="90"/>
      <c r="AM3" s="116" t="s">
        <v>51</v>
      </c>
      <c r="AN3" s="116" t="s">
        <v>52</v>
      </c>
      <c r="AO3" s="36"/>
    </row>
    <row r="4" spans="1:50" s="33" customFormat="1" ht="33.75" x14ac:dyDescent="0.2">
      <c r="A4" s="119"/>
      <c r="B4" s="121"/>
      <c r="C4" s="121"/>
      <c r="D4" s="119"/>
      <c r="E4" s="91" t="s">
        <v>39</v>
      </c>
      <c r="F4" s="92" t="s">
        <v>40</v>
      </c>
      <c r="G4" s="92" t="s">
        <v>41</v>
      </c>
      <c r="H4" s="92" t="s">
        <v>42</v>
      </c>
      <c r="I4" s="92" t="s">
        <v>43</v>
      </c>
      <c r="J4" s="92" t="s">
        <v>44</v>
      </c>
      <c r="K4" s="92" t="s">
        <v>45</v>
      </c>
      <c r="L4" s="92" t="s">
        <v>46</v>
      </c>
      <c r="M4" s="91" t="s">
        <v>39</v>
      </c>
      <c r="N4" s="92" t="s">
        <v>40</v>
      </c>
      <c r="O4" s="92" t="s">
        <v>41</v>
      </c>
      <c r="P4" s="92" t="s">
        <v>42</v>
      </c>
      <c r="Q4" s="92" t="s">
        <v>43</v>
      </c>
      <c r="R4" s="92" t="s">
        <v>44</v>
      </c>
      <c r="S4" s="92" t="s">
        <v>45</v>
      </c>
      <c r="T4" s="92" t="s">
        <v>46</v>
      </c>
      <c r="U4" s="92" t="s">
        <v>40</v>
      </c>
      <c r="V4" s="92" t="s">
        <v>41</v>
      </c>
      <c r="W4" s="92" t="s">
        <v>42</v>
      </c>
      <c r="X4" s="92" t="s">
        <v>43</v>
      </c>
      <c r="Y4" s="92" t="s">
        <v>44</v>
      </c>
      <c r="Z4" s="92" t="s">
        <v>45</v>
      </c>
      <c r="AA4" s="92" t="s">
        <v>46</v>
      </c>
      <c r="AB4" s="92" t="s">
        <v>40</v>
      </c>
      <c r="AC4" s="92" t="s">
        <v>41</v>
      </c>
      <c r="AD4" s="92" t="s">
        <v>42</v>
      </c>
      <c r="AE4" s="92" t="s">
        <v>43</v>
      </c>
      <c r="AF4" s="92" t="s">
        <v>44</v>
      </c>
      <c r="AG4" s="92" t="s">
        <v>45</v>
      </c>
      <c r="AH4" s="92" t="s">
        <v>46</v>
      </c>
      <c r="AI4" s="92" t="s">
        <v>47</v>
      </c>
      <c r="AJ4" s="92" t="s">
        <v>48</v>
      </c>
      <c r="AK4" s="92" t="s">
        <v>49</v>
      </c>
      <c r="AL4" s="92" t="s">
        <v>50</v>
      </c>
      <c r="AM4" s="117"/>
      <c r="AN4" s="117"/>
      <c r="AO4" s="82"/>
    </row>
    <row r="5" spans="1:50" s="33" customFormat="1" ht="7.5" customHeight="1" x14ac:dyDescent="0.2">
      <c r="A5" s="80"/>
      <c r="B5" s="81"/>
      <c r="C5" s="81"/>
      <c r="D5" s="80"/>
      <c r="E5" s="93"/>
      <c r="F5" s="79"/>
      <c r="G5" s="94"/>
      <c r="H5" s="79"/>
      <c r="I5" s="94"/>
      <c r="J5" s="79"/>
      <c r="K5" s="79"/>
      <c r="L5" s="94"/>
      <c r="M5" s="95"/>
      <c r="N5" s="79"/>
      <c r="O5" s="79"/>
      <c r="P5" s="79"/>
      <c r="Q5" s="79"/>
      <c r="R5" s="79"/>
      <c r="S5" s="79"/>
      <c r="T5" s="79"/>
      <c r="U5" s="79"/>
      <c r="V5" s="94"/>
      <c r="W5" s="79"/>
      <c r="X5" s="94"/>
      <c r="Y5" s="79"/>
      <c r="Z5" s="94"/>
      <c r="AA5" s="79"/>
      <c r="AB5" s="79"/>
      <c r="AC5" s="94"/>
      <c r="AD5" s="79"/>
      <c r="AE5" s="94"/>
      <c r="AF5" s="79"/>
      <c r="AG5" s="94"/>
      <c r="AH5" s="79"/>
      <c r="AI5" s="94"/>
      <c r="AJ5" s="79"/>
      <c r="AK5" s="79"/>
      <c r="AL5" s="94"/>
      <c r="AM5" s="96"/>
      <c r="AN5" s="97"/>
      <c r="AO5" s="98"/>
    </row>
    <row r="6" spans="1:50" s="32" customFormat="1" ht="16.5" customHeight="1" x14ac:dyDescent="0.2">
      <c r="A6" s="86">
        <v>1</v>
      </c>
      <c r="B6" s="40" t="s">
        <v>53</v>
      </c>
      <c r="C6" s="41" t="s">
        <v>54</v>
      </c>
      <c r="D6" s="41">
        <v>2025</v>
      </c>
      <c r="E6" s="42">
        <v>7.1</v>
      </c>
      <c r="F6" s="41">
        <v>8.5</v>
      </c>
      <c r="G6" s="42">
        <v>6.1</v>
      </c>
      <c r="H6" s="89">
        <v>2.1</v>
      </c>
      <c r="I6" s="42">
        <v>16.79</v>
      </c>
      <c r="J6" s="41">
        <v>0.11</v>
      </c>
      <c r="K6" s="41">
        <v>2.1</v>
      </c>
      <c r="L6" s="42">
        <v>65</v>
      </c>
      <c r="M6" s="44" t="s">
        <v>55</v>
      </c>
      <c r="N6" s="45">
        <v>50</v>
      </c>
      <c r="O6" s="45">
        <v>4</v>
      </c>
      <c r="P6" s="45">
        <v>3</v>
      </c>
      <c r="Q6" s="45">
        <v>25</v>
      </c>
      <c r="R6" s="45">
        <v>0.2</v>
      </c>
      <c r="S6" s="45">
        <v>10</v>
      </c>
      <c r="T6" s="45">
        <v>1000</v>
      </c>
      <c r="U6" s="40">
        <f>(F6/N6)</f>
        <v>0.17</v>
      </c>
      <c r="V6" s="43">
        <f t="shared" ref="V6:AA21" si="0">(G6/O6)</f>
        <v>1.5249999999999999</v>
      </c>
      <c r="W6" s="40">
        <f t="shared" si="0"/>
        <v>0.70000000000000007</v>
      </c>
      <c r="X6" s="43">
        <f t="shared" si="0"/>
        <v>0.67159999999999997</v>
      </c>
      <c r="Y6" s="40">
        <f t="shared" si="0"/>
        <v>0.54999999999999993</v>
      </c>
      <c r="Z6" s="43">
        <f t="shared" si="0"/>
        <v>0.21000000000000002</v>
      </c>
      <c r="AA6" s="40">
        <f t="shared" si="0"/>
        <v>6.5000000000000002E-2</v>
      </c>
      <c r="AB6" s="40">
        <f t="shared" ref="AB6:AB32" si="1">IF(U6&lt;1,U6,1+5*LOG(U6))</f>
        <v>0.17</v>
      </c>
      <c r="AC6" s="43">
        <f t="shared" ref="AC6:AC32" si="2">IF(V6&lt;1,V6,1+5*LOG(V6))</f>
        <v>1.9163492184140232</v>
      </c>
      <c r="AD6" s="40">
        <f t="shared" ref="AD6:AD32" si="3">IF(W6&lt;1,W6,1+5*LOG(W6))</f>
        <v>0.70000000000000007</v>
      </c>
      <c r="AE6" s="43">
        <f t="shared" ref="AE6:AE32" si="4">IF(X6&lt;1,X6,1+5*LOG(X6))</f>
        <v>0.67159999999999997</v>
      </c>
      <c r="AF6" s="40">
        <f t="shared" ref="AF6:AF32" si="5">IF(Y6&lt;1,Y6,1+5*LOG(Y6))</f>
        <v>0.54999999999999993</v>
      </c>
      <c r="AG6" s="43">
        <f t="shared" ref="AG6:AG32" si="6">IF(Z6&lt;1,Z6,1+5*LOG(Z6))</f>
        <v>0.21000000000000002</v>
      </c>
      <c r="AH6" s="40">
        <f t="shared" ref="AH6:AH32" si="7">IF(AA6&lt;1,AA6,1+5*LOG(AA6))</f>
        <v>6.5000000000000002E-2</v>
      </c>
      <c r="AI6" s="43">
        <f t="shared" ref="AI6:AI32" si="8">AVERAGE(AB6:AH6)</f>
        <v>0.61184988834486043</v>
      </c>
      <c r="AJ6" s="40">
        <f t="shared" ref="AJ6:AJ32" si="9">MAX(AB6:AH6)</f>
        <v>1.9163492184140232</v>
      </c>
      <c r="AK6" s="40">
        <f>SQRT((AI6^2+AJ6^2)/2)</f>
        <v>1.422454676392829</v>
      </c>
      <c r="AL6" s="43" t="str">
        <f>IF(AK6&gt;=10,"Cemar Berat",(IF(AK6&gt;=5,"Cemar Sedang",(IF(AK6&gt;1,"Cemar Ringan","Memenuhi")))))</f>
        <v>Cemar Ringan</v>
      </c>
      <c r="AM6" s="112">
        <f>(((COUNTIF(AL6:AL32,"Memenuhi"))/26)*70+((COUNTIF(AL6:AL32,"Cemar Ringan"))/26)*50+((COUNTIF(AL6:AL32,"Cemar Sedang"))/26)*30+((COUNTIF(AL6:AL32,"Cemar Berat"))/26)*10)</f>
        <v>51.923076923076927</v>
      </c>
      <c r="AN6" s="114" t="str">
        <f>IF(AM6&gt;=90,"Sangat Baik",(IF(AM6&gt;=70,"Baik",(IF(AM6&gt;50,"Sedang",(IF(AM6&gt;25,"Kurang","Sangat Kurang")))))))</f>
        <v>Sedang</v>
      </c>
      <c r="AO6" s="83"/>
      <c r="AP6" s="83"/>
    </row>
    <row r="7" spans="1:50" s="32" customFormat="1" ht="16.5" customHeight="1" x14ac:dyDescent="0.2">
      <c r="A7" s="85"/>
      <c r="B7" s="46" t="s">
        <v>56</v>
      </c>
      <c r="C7" s="47" t="s">
        <v>57</v>
      </c>
      <c r="D7" s="47">
        <v>2025</v>
      </c>
      <c r="E7" s="48">
        <v>6.98</v>
      </c>
      <c r="F7" s="47">
        <v>12.2</v>
      </c>
      <c r="G7" s="48">
        <v>6.22</v>
      </c>
      <c r="H7" s="47">
        <v>2.52</v>
      </c>
      <c r="I7" s="48">
        <v>15.5</v>
      </c>
      <c r="J7" s="47">
        <v>0.15</v>
      </c>
      <c r="K7" s="47">
        <v>2.08</v>
      </c>
      <c r="L7" s="48">
        <v>60</v>
      </c>
      <c r="M7" s="49" t="s">
        <v>55</v>
      </c>
      <c r="N7" s="50">
        <v>50</v>
      </c>
      <c r="O7" s="50">
        <v>4</v>
      </c>
      <c r="P7" s="50">
        <v>3</v>
      </c>
      <c r="Q7" s="50">
        <v>25</v>
      </c>
      <c r="R7" s="50">
        <v>0.2</v>
      </c>
      <c r="S7" s="50">
        <v>10</v>
      </c>
      <c r="T7" s="50">
        <v>1000</v>
      </c>
      <c r="U7" s="46">
        <f t="shared" ref="U7:AA32" si="10">(F7/N7)</f>
        <v>0.24399999999999999</v>
      </c>
      <c r="V7" s="51">
        <f t="shared" si="0"/>
        <v>1.5549999999999999</v>
      </c>
      <c r="W7" s="46">
        <f t="shared" si="0"/>
        <v>0.84</v>
      </c>
      <c r="X7" s="51">
        <f t="shared" si="0"/>
        <v>0.62</v>
      </c>
      <c r="Y7" s="46">
        <f t="shared" si="0"/>
        <v>0.74999999999999989</v>
      </c>
      <c r="Z7" s="51">
        <f t="shared" si="0"/>
        <v>0.20800000000000002</v>
      </c>
      <c r="AA7" s="46">
        <f t="shared" si="0"/>
        <v>0.06</v>
      </c>
      <c r="AB7" s="46">
        <f t="shared" si="1"/>
        <v>0.24399999999999999</v>
      </c>
      <c r="AC7" s="51">
        <f t="shared" si="2"/>
        <v>1.9586519668142814</v>
      </c>
      <c r="AD7" s="46">
        <f t="shared" si="3"/>
        <v>0.84</v>
      </c>
      <c r="AE7" s="51">
        <f t="shared" si="4"/>
        <v>0.62</v>
      </c>
      <c r="AF7" s="46">
        <f t="shared" si="5"/>
        <v>0.74999999999999989</v>
      </c>
      <c r="AG7" s="51">
        <f t="shared" si="6"/>
        <v>0.20800000000000002</v>
      </c>
      <c r="AH7" s="46">
        <f t="shared" si="7"/>
        <v>0.06</v>
      </c>
      <c r="AI7" s="51">
        <f t="shared" si="8"/>
        <v>0.66866456668775442</v>
      </c>
      <c r="AJ7" s="46">
        <f t="shared" si="9"/>
        <v>1.9586519668142814</v>
      </c>
      <c r="AK7" s="46">
        <f>SQRT((AI7^2+AJ7^2)/2)</f>
        <v>1.4634599123052834</v>
      </c>
      <c r="AL7" s="51" t="str">
        <f t="shared" ref="AL7:AL32" si="11">IF(AK7&gt;=10,"Cemar Berat",(IF(AK7&gt;=5,"Cemar Sedang",(IF(AK7&gt;1,"Cemar Ringan","Memenuhi")))))</f>
        <v>Cemar Ringan</v>
      </c>
      <c r="AM7" s="112"/>
      <c r="AN7" s="114"/>
      <c r="AO7" s="83"/>
      <c r="AP7" s="83"/>
    </row>
    <row r="8" spans="1:50" s="32" customFormat="1" ht="16.5" customHeight="1" x14ac:dyDescent="0.2">
      <c r="A8" s="86"/>
      <c r="B8" s="40"/>
      <c r="C8" s="41" t="s">
        <v>58</v>
      </c>
      <c r="D8" s="41">
        <v>2025</v>
      </c>
      <c r="E8" s="42">
        <v>7.25</v>
      </c>
      <c r="F8" s="41">
        <v>11</v>
      </c>
      <c r="G8" s="42">
        <v>6.25</v>
      </c>
      <c r="H8" s="41">
        <v>2.7</v>
      </c>
      <c r="I8" s="42">
        <v>15.21</v>
      </c>
      <c r="J8" s="41">
        <v>0.14000000000000001</v>
      </c>
      <c r="K8" s="41">
        <v>2.0299999999999998</v>
      </c>
      <c r="L8" s="42">
        <v>57</v>
      </c>
      <c r="M8" s="44" t="s">
        <v>55</v>
      </c>
      <c r="N8" s="45">
        <v>50</v>
      </c>
      <c r="O8" s="45">
        <v>4</v>
      </c>
      <c r="P8" s="45">
        <v>3</v>
      </c>
      <c r="Q8" s="45">
        <v>25</v>
      </c>
      <c r="R8" s="45">
        <v>0.2</v>
      </c>
      <c r="S8" s="45">
        <v>10</v>
      </c>
      <c r="T8" s="45">
        <v>1000</v>
      </c>
      <c r="U8" s="40">
        <f t="shared" si="10"/>
        <v>0.22</v>
      </c>
      <c r="V8" s="43">
        <f t="shared" si="0"/>
        <v>1.5625</v>
      </c>
      <c r="W8" s="40">
        <f t="shared" si="0"/>
        <v>0.9</v>
      </c>
      <c r="X8" s="43">
        <f t="shared" si="0"/>
        <v>0.60840000000000005</v>
      </c>
      <c r="Y8" s="40">
        <f t="shared" si="0"/>
        <v>0.70000000000000007</v>
      </c>
      <c r="Z8" s="43">
        <f t="shared" si="0"/>
        <v>0.20299999999999999</v>
      </c>
      <c r="AA8" s="40">
        <f t="shared" si="0"/>
        <v>5.7000000000000002E-2</v>
      </c>
      <c r="AB8" s="40">
        <f t="shared" si="1"/>
        <v>0.22</v>
      </c>
      <c r="AC8" s="43">
        <f t="shared" si="2"/>
        <v>1.9691001300805642</v>
      </c>
      <c r="AD8" s="40">
        <f t="shared" si="3"/>
        <v>0.9</v>
      </c>
      <c r="AE8" s="43">
        <f t="shared" si="4"/>
        <v>0.60840000000000005</v>
      </c>
      <c r="AF8" s="40">
        <f t="shared" si="5"/>
        <v>0.70000000000000007</v>
      </c>
      <c r="AG8" s="43">
        <f t="shared" si="6"/>
        <v>0.20299999999999999</v>
      </c>
      <c r="AH8" s="40">
        <f t="shared" si="7"/>
        <v>5.7000000000000002E-2</v>
      </c>
      <c r="AI8" s="43">
        <f t="shared" si="8"/>
        <v>0.66535716144008072</v>
      </c>
      <c r="AJ8" s="40">
        <f t="shared" si="9"/>
        <v>1.9691001300805642</v>
      </c>
      <c r="AK8" s="40">
        <f t="shared" ref="AK8:AK31" si="12">SQRT((AI8^2+AJ8^2)/2)</f>
        <v>1.4697032820543907</v>
      </c>
      <c r="AL8" s="43" t="str">
        <f t="shared" si="11"/>
        <v>Cemar Ringan</v>
      </c>
      <c r="AM8" s="112"/>
      <c r="AN8" s="114"/>
      <c r="AO8" s="83"/>
      <c r="AP8" s="83"/>
      <c r="AQ8" s="83"/>
      <c r="AR8" s="83"/>
      <c r="AS8" s="83"/>
      <c r="AT8" s="83"/>
      <c r="AU8" s="83"/>
      <c r="AV8" s="83"/>
      <c r="AW8" s="83"/>
      <c r="AX8" s="83"/>
    </row>
    <row r="9" spans="1:50" s="32" customFormat="1" ht="16.5" customHeight="1" x14ac:dyDescent="0.2">
      <c r="A9" s="85">
        <v>2</v>
      </c>
      <c r="B9" s="55" t="s">
        <v>59</v>
      </c>
      <c r="C9" s="56" t="s">
        <v>54</v>
      </c>
      <c r="D9" s="56">
        <v>2025</v>
      </c>
      <c r="E9" s="57">
        <v>7.24</v>
      </c>
      <c r="F9" s="56">
        <v>23.1</v>
      </c>
      <c r="G9" s="57">
        <v>6.18</v>
      </c>
      <c r="H9" s="56">
        <v>2.44</v>
      </c>
      <c r="I9" s="57">
        <v>21.19</v>
      </c>
      <c r="J9" s="56">
        <v>0.16</v>
      </c>
      <c r="K9" s="56">
        <v>2.14</v>
      </c>
      <c r="L9" s="57">
        <v>79</v>
      </c>
      <c r="M9" s="49" t="s">
        <v>55</v>
      </c>
      <c r="N9" s="50">
        <v>50</v>
      </c>
      <c r="O9" s="50">
        <v>4</v>
      </c>
      <c r="P9" s="50">
        <v>3</v>
      </c>
      <c r="Q9" s="50">
        <v>25</v>
      </c>
      <c r="R9" s="50">
        <v>0.2</v>
      </c>
      <c r="S9" s="50">
        <v>10</v>
      </c>
      <c r="T9" s="50">
        <v>1000</v>
      </c>
      <c r="U9" s="46">
        <f t="shared" si="10"/>
        <v>0.46200000000000002</v>
      </c>
      <c r="V9" s="51">
        <f t="shared" si="0"/>
        <v>1.5449999999999999</v>
      </c>
      <c r="W9" s="46">
        <f t="shared" si="0"/>
        <v>0.81333333333333335</v>
      </c>
      <c r="X9" s="51">
        <f t="shared" si="0"/>
        <v>0.84760000000000002</v>
      </c>
      <c r="Y9" s="46">
        <f t="shared" si="0"/>
        <v>0.79999999999999993</v>
      </c>
      <c r="Z9" s="51">
        <f t="shared" si="0"/>
        <v>0.21400000000000002</v>
      </c>
      <c r="AA9" s="46">
        <f t="shared" si="0"/>
        <v>7.9000000000000001E-2</v>
      </c>
      <c r="AB9" s="46">
        <f t="shared" si="1"/>
        <v>0.46200000000000002</v>
      </c>
      <c r="AC9" s="51">
        <f t="shared" si="2"/>
        <v>1.944642418804267</v>
      </c>
      <c r="AD9" s="46">
        <f t="shared" si="3"/>
        <v>0.81333333333333335</v>
      </c>
      <c r="AE9" s="51">
        <f t="shared" si="4"/>
        <v>0.84760000000000002</v>
      </c>
      <c r="AF9" s="46">
        <f t="shared" si="5"/>
        <v>0.79999999999999993</v>
      </c>
      <c r="AG9" s="51">
        <f t="shared" si="6"/>
        <v>0.21400000000000002</v>
      </c>
      <c r="AH9" s="46">
        <f t="shared" si="7"/>
        <v>7.9000000000000001E-2</v>
      </c>
      <c r="AI9" s="51">
        <f t="shared" si="8"/>
        <v>0.73722510744822867</v>
      </c>
      <c r="AJ9" s="46">
        <f t="shared" si="9"/>
        <v>1.944642418804267</v>
      </c>
      <c r="AK9" s="46">
        <f t="shared" si="12"/>
        <v>1.4705670668257471</v>
      </c>
      <c r="AL9" s="51" t="str">
        <f t="shared" si="11"/>
        <v>Cemar Ringan</v>
      </c>
      <c r="AM9" s="112"/>
      <c r="AN9" s="114"/>
      <c r="AO9" s="84"/>
    </row>
    <row r="10" spans="1:50" s="32" customFormat="1" ht="16.5" customHeight="1" x14ac:dyDescent="0.2">
      <c r="A10" s="86"/>
      <c r="B10" s="52"/>
      <c r="C10" s="53" t="s">
        <v>57</v>
      </c>
      <c r="D10" s="53">
        <v>2025</v>
      </c>
      <c r="E10" s="54">
        <v>7.15</v>
      </c>
      <c r="F10" s="53">
        <v>12.6</v>
      </c>
      <c r="G10" s="54">
        <v>6.33</v>
      </c>
      <c r="H10" s="53">
        <v>1.96</v>
      </c>
      <c r="I10" s="54">
        <v>12.98</v>
      </c>
      <c r="J10" s="53">
        <v>0.12</v>
      </c>
      <c r="K10" s="53">
        <v>1.53</v>
      </c>
      <c r="L10" s="54">
        <v>55</v>
      </c>
      <c r="M10" s="44" t="s">
        <v>55</v>
      </c>
      <c r="N10" s="45">
        <v>50</v>
      </c>
      <c r="O10" s="45">
        <v>4</v>
      </c>
      <c r="P10" s="45">
        <v>3</v>
      </c>
      <c r="Q10" s="45">
        <v>25</v>
      </c>
      <c r="R10" s="45">
        <v>0.2</v>
      </c>
      <c r="S10" s="45">
        <v>10</v>
      </c>
      <c r="T10" s="45">
        <v>1000</v>
      </c>
      <c r="U10" s="40">
        <f t="shared" si="10"/>
        <v>0.252</v>
      </c>
      <c r="V10" s="43">
        <f t="shared" si="0"/>
        <v>1.5825</v>
      </c>
      <c r="W10" s="40">
        <f t="shared" si="0"/>
        <v>0.65333333333333332</v>
      </c>
      <c r="X10" s="43">
        <f t="shared" si="0"/>
        <v>0.51919999999999999</v>
      </c>
      <c r="Y10" s="40">
        <f t="shared" si="0"/>
        <v>0.6</v>
      </c>
      <c r="Z10" s="43">
        <f t="shared" si="0"/>
        <v>0.153</v>
      </c>
      <c r="AA10" s="40">
        <f t="shared" si="0"/>
        <v>5.5E-2</v>
      </c>
      <c r="AB10" s="40">
        <f t="shared" si="1"/>
        <v>0.252</v>
      </c>
      <c r="AC10" s="43">
        <f t="shared" si="2"/>
        <v>1.9967185934469636</v>
      </c>
      <c r="AD10" s="40">
        <f t="shared" si="3"/>
        <v>0.65333333333333332</v>
      </c>
      <c r="AE10" s="43">
        <f t="shared" si="4"/>
        <v>0.51919999999999999</v>
      </c>
      <c r="AF10" s="40">
        <f t="shared" si="5"/>
        <v>0.6</v>
      </c>
      <c r="AG10" s="43">
        <f t="shared" si="6"/>
        <v>0.153</v>
      </c>
      <c r="AH10" s="40">
        <f t="shared" si="7"/>
        <v>5.5E-2</v>
      </c>
      <c r="AI10" s="43">
        <f t="shared" si="8"/>
        <v>0.60417884668289956</v>
      </c>
      <c r="AJ10" s="40">
        <f t="shared" si="9"/>
        <v>1.9967185934469636</v>
      </c>
      <c r="AK10" s="40">
        <f t="shared" si="12"/>
        <v>1.4751130838338971</v>
      </c>
      <c r="AL10" s="43" t="str">
        <f t="shared" si="11"/>
        <v>Cemar Ringan</v>
      </c>
      <c r="AM10" s="112"/>
      <c r="AN10" s="114"/>
      <c r="AO10" s="84"/>
    </row>
    <row r="11" spans="1:50" s="32" customFormat="1" ht="16.5" customHeight="1" x14ac:dyDescent="0.2">
      <c r="A11" s="85"/>
      <c r="B11" s="55"/>
      <c r="C11" s="56" t="s">
        <v>58</v>
      </c>
      <c r="D11" s="56">
        <v>2025</v>
      </c>
      <c r="E11" s="57">
        <v>7.33</v>
      </c>
      <c r="F11" s="56">
        <v>13</v>
      </c>
      <c r="G11" s="57">
        <v>6.41</v>
      </c>
      <c r="H11" s="56">
        <v>1.8</v>
      </c>
      <c r="I11" s="57">
        <v>11.2</v>
      </c>
      <c r="J11" s="56">
        <v>0.14000000000000001</v>
      </c>
      <c r="K11" s="56">
        <v>1.48</v>
      </c>
      <c r="L11" s="57">
        <v>50</v>
      </c>
      <c r="M11" s="49" t="s">
        <v>55</v>
      </c>
      <c r="N11" s="50">
        <v>50</v>
      </c>
      <c r="O11" s="50">
        <v>4</v>
      </c>
      <c r="P11" s="50">
        <v>3</v>
      </c>
      <c r="Q11" s="50">
        <v>25</v>
      </c>
      <c r="R11" s="50">
        <v>0.2</v>
      </c>
      <c r="S11" s="50">
        <v>10</v>
      </c>
      <c r="T11" s="50">
        <v>1000</v>
      </c>
      <c r="U11" s="46">
        <f t="shared" si="10"/>
        <v>0.26</v>
      </c>
      <c r="V11" s="51">
        <f t="shared" si="0"/>
        <v>1.6025</v>
      </c>
      <c r="W11" s="46">
        <f t="shared" si="0"/>
        <v>0.6</v>
      </c>
      <c r="X11" s="51">
        <f t="shared" si="0"/>
        <v>0.44799999999999995</v>
      </c>
      <c r="Y11" s="46">
        <f t="shared" si="0"/>
        <v>0.70000000000000007</v>
      </c>
      <c r="Z11" s="51">
        <f t="shared" si="0"/>
        <v>0.14799999999999999</v>
      </c>
      <c r="AA11" s="46">
        <f t="shared" si="0"/>
        <v>0.05</v>
      </c>
      <c r="AB11" s="46">
        <f t="shared" si="1"/>
        <v>0.26</v>
      </c>
      <c r="AC11" s="51">
        <f t="shared" si="2"/>
        <v>2.023990190954275</v>
      </c>
      <c r="AD11" s="46">
        <f t="shared" si="3"/>
        <v>0.6</v>
      </c>
      <c r="AE11" s="51">
        <f t="shared" si="4"/>
        <v>0.44799999999999995</v>
      </c>
      <c r="AF11" s="46">
        <f t="shared" si="5"/>
        <v>0.70000000000000007</v>
      </c>
      <c r="AG11" s="51">
        <f t="shared" si="6"/>
        <v>0.14799999999999999</v>
      </c>
      <c r="AH11" s="46">
        <f t="shared" si="7"/>
        <v>0.05</v>
      </c>
      <c r="AI11" s="51">
        <f t="shared" si="8"/>
        <v>0.60428431299346774</v>
      </c>
      <c r="AJ11" s="46">
        <f t="shared" si="9"/>
        <v>2.023990190954275</v>
      </c>
      <c r="AK11" s="46">
        <f t="shared" si="12"/>
        <v>1.4936023272627004</v>
      </c>
      <c r="AL11" s="51" t="str">
        <f t="shared" si="11"/>
        <v>Cemar Ringan</v>
      </c>
      <c r="AM11" s="112"/>
      <c r="AN11" s="114"/>
      <c r="AO11" s="84"/>
    </row>
    <row r="12" spans="1:50" s="32" customFormat="1" ht="16.5" customHeight="1" x14ac:dyDescent="0.2">
      <c r="A12" s="87">
        <v>3</v>
      </c>
      <c r="B12" s="38" t="s">
        <v>60</v>
      </c>
      <c r="C12" s="39" t="s">
        <v>54</v>
      </c>
      <c r="D12" s="39">
        <v>2025</v>
      </c>
      <c r="E12" s="61">
        <v>7.24</v>
      </c>
      <c r="F12" s="39">
        <v>23.1</v>
      </c>
      <c r="G12" s="61">
        <v>6.18</v>
      </c>
      <c r="H12" s="39">
        <v>2.44</v>
      </c>
      <c r="I12" s="61">
        <v>21.19</v>
      </c>
      <c r="J12" s="39">
        <v>0.16</v>
      </c>
      <c r="K12" s="39">
        <v>1.65</v>
      </c>
      <c r="L12" s="61">
        <v>79</v>
      </c>
      <c r="M12" s="58" t="s">
        <v>55</v>
      </c>
      <c r="N12" s="59">
        <v>50</v>
      </c>
      <c r="O12" s="59">
        <v>4</v>
      </c>
      <c r="P12" s="59">
        <v>3</v>
      </c>
      <c r="Q12" s="59">
        <v>25</v>
      </c>
      <c r="R12" s="59">
        <v>0.2</v>
      </c>
      <c r="S12" s="59">
        <v>10</v>
      </c>
      <c r="T12" s="59">
        <v>1000</v>
      </c>
      <c r="U12" s="37">
        <f t="shared" si="10"/>
        <v>0.46200000000000002</v>
      </c>
      <c r="V12" s="62">
        <f t="shared" si="0"/>
        <v>1.5449999999999999</v>
      </c>
      <c r="W12" s="37">
        <f t="shared" si="0"/>
        <v>0.81333333333333335</v>
      </c>
      <c r="X12" s="62">
        <f t="shared" si="0"/>
        <v>0.84760000000000002</v>
      </c>
      <c r="Y12" s="37">
        <f t="shared" si="0"/>
        <v>0.79999999999999993</v>
      </c>
      <c r="Z12" s="62">
        <f t="shared" si="0"/>
        <v>0.16499999999999998</v>
      </c>
      <c r="AA12" s="37">
        <f t="shared" si="0"/>
        <v>7.9000000000000001E-2</v>
      </c>
      <c r="AB12" s="37">
        <f t="shared" si="1"/>
        <v>0.46200000000000002</v>
      </c>
      <c r="AC12" s="62">
        <f t="shared" si="2"/>
        <v>1.944642418804267</v>
      </c>
      <c r="AD12" s="37">
        <f t="shared" si="3"/>
        <v>0.81333333333333335</v>
      </c>
      <c r="AE12" s="62">
        <f t="shared" si="4"/>
        <v>0.84760000000000002</v>
      </c>
      <c r="AF12" s="37">
        <f t="shared" si="5"/>
        <v>0.79999999999999993</v>
      </c>
      <c r="AG12" s="62">
        <f t="shared" si="6"/>
        <v>0.16499999999999998</v>
      </c>
      <c r="AH12" s="37">
        <f t="shared" si="7"/>
        <v>7.9000000000000001E-2</v>
      </c>
      <c r="AI12" s="62">
        <f t="shared" si="8"/>
        <v>0.73022510744822866</v>
      </c>
      <c r="AJ12" s="37">
        <f t="shared" si="9"/>
        <v>1.944642418804267</v>
      </c>
      <c r="AK12" s="37">
        <f t="shared" si="12"/>
        <v>1.4688197378440773</v>
      </c>
      <c r="AL12" s="62" t="str">
        <f t="shared" si="11"/>
        <v>Cemar Ringan</v>
      </c>
      <c r="AM12" s="112"/>
      <c r="AN12" s="114"/>
      <c r="AO12" s="84"/>
    </row>
    <row r="13" spans="1:50" s="32" customFormat="1" ht="16.5" customHeight="1" x14ac:dyDescent="0.2">
      <c r="A13" s="85"/>
      <c r="B13" s="55" t="s">
        <v>61</v>
      </c>
      <c r="C13" s="56" t="s">
        <v>57</v>
      </c>
      <c r="D13" s="56">
        <v>2025</v>
      </c>
      <c r="E13" s="57">
        <v>7.5</v>
      </c>
      <c r="F13" s="56">
        <v>19</v>
      </c>
      <c r="G13" s="57">
        <v>6.23</v>
      </c>
      <c r="H13" s="56">
        <v>2.2999999999999998</v>
      </c>
      <c r="I13" s="57">
        <v>20.05</v>
      </c>
      <c r="J13" s="56">
        <v>0.12</v>
      </c>
      <c r="K13" s="56">
        <v>2.95</v>
      </c>
      <c r="L13" s="57">
        <v>72</v>
      </c>
      <c r="M13" s="49" t="s">
        <v>55</v>
      </c>
      <c r="N13" s="50">
        <v>50</v>
      </c>
      <c r="O13" s="50">
        <v>4</v>
      </c>
      <c r="P13" s="50">
        <v>3</v>
      </c>
      <c r="Q13" s="50">
        <v>25</v>
      </c>
      <c r="R13" s="50">
        <v>0.2</v>
      </c>
      <c r="S13" s="50">
        <v>10</v>
      </c>
      <c r="T13" s="50">
        <v>1000</v>
      </c>
      <c r="U13" s="46">
        <f t="shared" si="10"/>
        <v>0.38</v>
      </c>
      <c r="V13" s="51">
        <f t="shared" si="0"/>
        <v>1.5575000000000001</v>
      </c>
      <c r="W13" s="46">
        <f t="shared" si="0"/>
        <v>0.76666666666666661</v>
      </c>
      <c r="X13" s="51">
        <f t="shared" si="0"/>
        <v>0.80200000000000005</v>
      </c>
      <c r="Y13" s="46">
        <f t="shared" si="0"/>
        <v>0.6</v>
      </c>
      <c r="Z13" s="51">
        <f t="shared" si="0"/>
        <v>0.29500000000000004</v>
      </c>
      <c r="AA13" s="46">
        <f t="shared" si="0"/>
        <v>7.1999999999999995E-2</v>
      </c>
      <c r="AB13" s="46">
        <f t="shared" si="1"/>
        <v>0.38</v>
      </c>
      <c r="AC13" s="51">
        <f t="shared" si="2"/>
        <v>1.9621402766560361</v>
      </c>
      <c r="AD13" s="46">
        <f t="shared" si="3"/>
        <v>0.76666666666666661</v>
      </c>
      <c r="AE13" s="51">
        <f t="shared" si="4"/>
        <v>0.80200000000000005</v>
      </c>
      <c r="AF13" s="46">
        <f t="shared" si="5"/>
        <v>0.6</v>
      </c>
      <c r="AG13" s="51">
        <f t="shared" si="6"/>
        <v>0.29500000000000004</v>
      </c>
      <c r="AH13" s="46">
        <f t="shared" si="7"/>
        <v>7.1999999999999995E-2</v>
      </c>
      <c r="AI13" s="51">
        <f t="shared" si="8"/>
        <v>0.69682956333181456</v>
      </c>
      <c r="AJ13" s="46">
        <f t="shared" si="9"/>
        <v>1.9621402766560361</v>
      </c>
      <c r="AK13" s="46">
        <f t="shared" si="12"/>
        <v>1.4723392791080854</v>
      </c>
      <c r="AL13" s="51" t="str">
        <f t="shared" si="11"/>
        <v>Cemar Ringan</v>
      </c>
      <c r="AM13" s="112"/>
      <c r="AN13" s="114"/>
      <c r="AO13" s="84"/>
    </row>
    <row r="14" spans="1:50" s="32" customFormat="1" ht="16.5" customHeight="1" x14ac:dyDescent="0.2">
      <c r="A14" s="85"/>
      <c r="B14" s="55"/>
      <c r="C14" s="56" t="s">
        <v>58</v>
      </c>
      <c r="D14" s="56">
        <v>2025</v>
      </c>
      <c r="E14" s="57">
        <v>7.75</v>
      </c>
      <c r="F14" s="56">
        <v>30.5</v>
      </c>
      <c r="G14" s="57">
        <v>6.3</v>
      </c>
      <c r="H14" s="56">
        <v>2.8</v>
      </c>
      <c r="I14" s="57">
        <v>18.72</v>
      </c>
      <c r="J14" s="56">
        <v>0.2</v>
      </c>
      <c r="K14" s="56">
        <v>2.35</v>
      </c>
      <c r="L14" s="57">
        <v>68</v>
      </c>
      <c r="M14" s="49" t="s">
        <v>55</v>
      </c>
      <c r="N14" s="50">
        <v>50</v>
      </c>
      <c r="O14" s="50">
        <v>4</v>
      </c>
      <c r="P14" s="50">
        <v>3</v>
      </c>
      <c r="Q14" s="50">
        <v>25</v>
      </c>
      <c r="R14" s="50">
        <v>0.2</v>
      </c>
      <c r="S14" s="50">
        <v>10</v>
      </c>
      <c r="T14" s="50">
        <v>1000</v>
      </c>
      <c r="U14" s="46">
        <f t="shared" si="10"/>
        <v>0.61</v>
      </c>
      <c r="V14" s="51">
        <f t="shared" si="0"/>
        <v>1.575</v>
      </c>
      <c r="W14" s="46">
        <f t="shared" si="0"/>
        <v>0.93333333333333324</v>
      </c>
      <c r="X14" s="51">
        <f t="shared" si="0"/>
        <v>0.74879999999999991</v>
      </c>
      <c r="Y14" s="46">
        <f t="shared" si="0"/>
        <v>1</v>
      </c>
      <c r="Z14" s="51">
        <f t="shared" si="0"/>
        <v>0.23500000000000001</v>
      </c>
      <c r="AA14" s="46">
        <f t="shared" si="0"/>
        <v>6.8000000000000005E-2</v>
      </c>
      <c r="AB14" s="46">
        <f t="shared" si="1"/>
        <v>0.61</v>
      </c>
      <c r="AC14" s="51">
        <f t="shared" si="2"/>
        <v>1.9864027906280965</v>
      </c>
      <c r="AD14" s="46">
        <f t="shared" si="3"/>
        <v>0.93333333333333324</v>
      </c>
      <c r="AE14" s="51">
        <f t="shared" si="4"/>
        <v>0.74879999999999991</v>
      </c>
      <c r="AF14" s="46">
        <f t="shared" si="5"/>
        <v>1</v>
      </c>
      <c r="AG14" s="51">
        <f t="shared" si="6"/>
        <v>0.23500000000000001</v>
      </c>
      <c r="AH14" s="46">
        <f t="shared" si="7"/>
        <v>6.8000000000000005E-2</v>
      </c>
      <c r="AI14" s="51">
        <f t="shared" si="8"/>
        <v>0.79736230342306136</v>
      </c>
      <c r="AJ14" s="46">
        <f t="shared" si="9"/>
        <v>1.9864027906280965</v>
      </c>
      <c r="AK14" s="46">
        <f t="shared" si="12"/>
        <v>1.5135360401284172</v>
      </c>
      <c r="AL14" s="51" t="str">
        <f t="shared" si="11"/>
        <v>Cemar Ringan</v>
      </c>
      <c r="AM14" s="112"/>
      <c r="AN14" s="114"/>
      <c r="AO14" s="84"/>
    </row>
    <row r="15" spans="1:50" s="32" customFormat="1" ht="16.5" customHeight="1" x14ac:dyDescent="0.2">
      <c r="A15" s="85">
        <v>4</v>
      </c>
      <c r="B15" s="55" t="s">
        <v>62</v>
      </c>
      <c r="C15" s="56" t="s">
        <v>54</v>
      </c>
      <c r="D15" s="56">
        <v>2025</v>
      </c>
      <c r="E15" s="57">
        <v>6.96</v>
      </c>
      <c r="F15" s="56">
        <v>20.7</v>
      </c>
      <c r="G15" s="57">
        <v>6.53</v>
      </c>
      <c r="H15" s="56">
        <v>1.56</v>
      </c>
      <c r="I15" s="57">
        <v>16.29</v>
      </c>
      <c r="J15" s="56">
        <v>0.16</v>
      </c>
      <c r="K15" s="56">
        <v>1.71</v>
      </c>
      <c r="L15" s="57">
        <v>60</v>
      </c>
      <c r="M15" s="49" t="s">
        <v>55</v>
      </c>
      <c r="N15" s="50">
        <v>50</v>
      </c>
      <c r="O15" s="50">
        <v>4</v>
      </c>
      <c r="P15" s="50">
        <v>3</v>
      </c>
      <c r="Q15" s="50">
        <v>25</v>
      </c>
      <c r="R15" s="50">
        <v>0.2</v>
      </c>
      <c r="S15" s="50">
        <v>10</v>
      </c>
      <c r="T15" s="50">
        <v>1000</v>
      </c>
      <c r="U15" s="46">
        <f t="shared" si="10"/>
        <v>0.41399999999999998</v>
      </c>
      <c r="V15" s="51">
        <f t="shared" si="0"/>
        <v>1.6325000000000001</v>
      </c>
      <c r="W15" s="46">
        <f t="shared" si="0"/>
        <v>0.52</v>
      </c>
      <c r="X15" s="51">
        <f t="shared" si="0"/>
        <v>0.65159999999999996</v>
      </c>
      <c r="Y15" s="46">
        <f t="shared" si="0"/>
        <v>0.79999999999999993</v>
      </c>
      <c r="Z15" s="51">
        <f t="shared" si="0"/>
        <v>0.17099999999999999</v>
      </c>
      <c r="AA15" s="46">
        <f t="shared" si="0"/>
        <v>0.06</v>
      </c>
      <c r="AB15" s="46">
        <f t="shared" si="1"/>
        <v>0.41399999999999998</v>
      </c>
      <c r="AC15" s="51">
        <f t="shared" si="2"/>
        <v>2.0642659497355575</v>
      </c>
      <c r="AD15" s="46">
        <f t="shared" si="3"/>
        <v>0.52</v>
      </c>
      <c r="AE15" s="51">
        <f t="shared" si="4"/>
        <v>0.65159999999999996</v>
      </c>
      <c r="AF15" s="46">
        <f t="shared" si="5"/>
        <v>0.79999999999999993</v>
      </c>
      <c r="AG15" s="51">
        <f t="shared" si="6"/>
        <v>0.17099999999999999</v>
      </c>
      <c r="AH15" s="46">
        <f t="shared" si="7"/>
        <v>0.06</v>
      </c>
      <c r="AI15" s="51">
        <f t="shared" si="8"/>
        <v>0.66869513567650818</v>
      </c>
      <c r="AJ15" s="46">
        <f t="shared" si="9"/>
        <v>2.0642659497355575</v>
      </c>
      <c r="AK15" s="46">
        <f t="shared" si="12"/>
        <v>1.5343316290351097</v>
      </c>
      <c r="AL15" s="51" t="str">
        <f t="shared" si="11"/>
        <v>Cemar Ringan</v>
      </c>
      <c r="AM15" s="112"/>
      <c r="AN15" s="114"/>
      <c r="AO15" s="84"/>
    </row>
    <row r="16" spans="1:50" s="32" customFormat="1" ht="16.5" customHeight="1" x14ac:dyDescent="0.2">
      <c r="A16" s="87"/>
      <c r="B16" s="38"/>
      <c r="C16" s="39" t="s">
        <v>57</v>
      </c>
      <c r="D16" s="39">
        <v>2025</v>
      </c>
      <c r="E16" s="61">
        <v>6.75</v>
      </c>
      <c r="F16" s="39">
        <v>15.5</v>
      </c>
      <c r="G16" s="61">
        <v>6.55</v>
      </c>
      <c r="H16" s="39">
        <v>1.28</v>
      </c>
      <c r="I16" s="61">
        <v>15.21</v>
      </c>
      <c r="J16" s="39">
        <v>0.12</v>
      </c>
      <c r="K16" s="39">
        <v>1.52</v>
      </c>
      <c r="L16" s="61">
        <v>55</v>
      </c>
      <c r="M16" s="58" t="s">
        <v>55</v>
      </c>
      <c r="N16" s="59">
        <v>50</v>
      </c>
      <c r="O16" s="59">
        <v>4</v>
      </c>
      <c r="P16" s="59">
        <v>3</v>
      </c>
      <c r="Q16" s="59">
        <v>25</v>
      </c>
      <c r="R16" s="59">
        <v>0.2</v>
      </c>
      <c r="S16" s="59">
        <v>10</v>
      </c>
      <c r="T16" s="59">
        <v>1000</v>
      </c>
      <c r="U16" s="37">
        <f t="shared" si="10"/>
        <v>0.31</v>
      </c>
      <c r="V16" s="62">
        <f t="shared" si="0"/>
        <v>1.6375</v>
      </c>
      <c r="W16" s="37">
        <f t="shared" si="0"/>
        <v>0.42666666666666669</v>
      </c>
      <c r="X16" s="62">
        <f t="shared" si="0"/>
        <v>0.60840000000000005</v>
      </c>
      <c r="Y16" s="37">
        <f t="shared" si="0"/>
        <v>0.6</v>
      </c>
      <c r="Z16" s="62">
        <f t="shared" si="0"/>
        <v>0.152</v>
      </c>
      <c r="AA16" s="37">
        <f t="shared" si="0"/>
        <v>5.5E-2</v>
      </c>
      <c r="AB16" s="37">
        <f t="shared" si="1"/>
        <v>0.31</v>
      </c>
      <c r="AC16" s="62">
        <f t="shared" si="2"/>
        <v>2.0709065433191034</v>
      </c>
      <c r="AD16" s="37">
        <f t="shared" si="3"/>
        <v>0.42666666666666669</v>
      </c>
      <c r="AE16" s="62">
        <f t="shared" si="4"/>
        <v>0.60840000000000005</v>
      </c>
      <c r="AF16" s="37">
        <f t="shared" si="5"/>
        <v>0.6</v>
      </c>
      <c r="AG16" s="62">
        <f t="shared" si="6"/>
        <v>0.152</v>
      </c>
      <c r="AH16" s="37">
        <f t="shared" si="7"/>
        <v>5.5E-2</v>
      </c>
      <c r="AI16" s="62">
        <f t="shared" si="8"/>
        <v>0.6032818871408242</v>
      </c>
      <c r="AJ16" s="37">
        <f t="shared" si="9"/>
        <v>2.0709065433191034</v>
      </c>
      <c r="AK16" s="37">
        <f t="shared" si="12"/>
        <v>1.5252217783840603</v>
      </c>
      <c r="AL16" s="62" t="str">
        <f t="shared" si="11"/>
        <v>Cemar Ringan</v>
      </c>
      <c r="AM16" s="112"/>
      <c r="AN16" s="114"/>
      <c r="AO16" s="84"/>
    </row>
    <row r="17" spans="1:41" s="32" customFormat="1" ht="16.5" customHeight="1" x14ac:dyDescent="0.2">
      <c r="A17" s="85"/>
      <c r="B17" s="55"/>
      <c r="C17" s="56" t="s">
        <v>58</v>
      </c>
      <c r="D17" s="56">
        <v>2025</v>
      </c>
      <c r="E17" s="57">
        <v>7.18</v>
      </c>
      <c r="F17" s="56">
        <v>18</v>
      </c>
      <c r="G17" s="57">
        <v>6.6</v>
      </c>
      <c r="H17" s="56">
        <v>1.44</v>
      </c>
      <c r="I17" s="57">
        <v>14.02</v>
      </c>
      <c r="J17" s="56">
        <v>0.14000000000000001</v>
      </c>
      <c r="K17" s="56">
        <v>1.46</v>
      </c>
      <c r="L17" s="57">
        <v>53</v>
      </c>
      <c r="M17" s="49" t="s">
        <v>55</v>
      </c>
      <c r="N17" s="50">
        <v>50</v>
      </c>
      <c r="O17" s="50">
        <v>4</v>
      </c>
      <c r="P17" s="50">
        <v>3</v>
      </c>
      <c r="Q17" s="50">
        <v>25</v>
      </c>
      <c r="R17" s="50">
        <v>0.2</v>
      </c>
      <c r="S17" s="50">
        <v>10</v>
      </c>
      <c r="T17" s="50">
        <v>1000</v>
      </c>
      <c r="U17" s="46">
        <f t="shared" si="10"/>
        <v>0.36</v>
      </c>
      <c r="V17" s="51">
        <f t="shared" si="0"/>
        <v>1.65</v>
      </c>
      <c r="W17" s="46">
        <f t="shared" si="0"/>
        <v>0.48</v>
      </c>
      <c r="X17" s="51">
        <f t="shared" si="0"/>
        <v>0.56079999999999997</v>
      </c>
      <c r="Y17" s="46">
        <f t="shared" si="0"/>
        <v>0.70000000000000007</v>
      </c>
      <c r="Z17" s="51">
        <f t="shared" si="0"/>
        <v>0.14599999999999999</v>
      </c>
      <c r="AA17" s="46">
        <f t="shared" si="0"/>
        <v>5.2999999999999999E-2</v>
      </c>
      <c r="AB17" s="46">
        <f t="shared" si="1"/>
        <v>0.36</v>
      </c>
      <c r="AC17" s="51">
        <f t="shared" si="2"/>
        <v>2.0874197210695313</v>
      </c>
      <c r="AD17" s="46">
        <f t="shared" si="3"/>
        <v>0.48</v>
      </c>
      <c r="AE17" s="51">
        <f t="shared" si="4"/>
        <v>0.56079999999999997</v>
      </c>
      <c r="AF17" s="46">
        <f t="shared" si="5"/>
        <v>0.70000000000000007</v>
      </c>
      <c r="AG17" s="51">
        <f t="shared" si="6"/>
        <v>0.14599999999999999</v>
      </c>
      <c r="AH17" s="46">
        <f t="shared" si="7"/>
        <v>5.2999999999999999E-2</v>
      </c>
      <c r="AI17" s="51">
        <f t="shared" si="8"/>
        <v>0.62674567443850449</v>
      </c>
      <c r="AJ17" s="46">
        <f t="shared" si="9"/>
        <v>2.0874197210695313</v>
      </c>
      <c r="AK17" s="46">
        <f t="shared" si="12"/>
        <v>1.5411247892914732</v>
      </c>
      <c r="AL17" s="51" t="str">
        <f t="shared" si="11"/>
        <v>Cemar Ringan</v>
      </c>
      <c r="AM17" s="112"/>
      <c r="AN17" s="114"/>
      <c r="AO17" s="84"/>
    </row>
    <row r="18" spans="1:41" s="32" customFormat="1" ht="16.5" customHeight="1" x14ac:dyDescent="0.2">
      <c r="A18" s="87">
        <v>5</v>
      </c>
      <c r="B18" s="38" t="s">
        <v>63</v>
      </c>
      <c r="C18" s="39" t="s">
        <v>54</v>
      </c>
      <c r="D18" s="39">
        <v>2025</v>
      </c>
      <c r="E18" s="61">
        <v>7.12</v>
      </c>
      <c r="F18" s="39">
        <v>24.5</v>
      </c>
      <c r="G18" s="61">
        <v>5.72</v>
      </c>
      <c r="H18" s="39">
        <v>1.82</v>
      </c>
      <c r="I18" s="61">
        <v>18.920000000000002</v>
      </c>
      <c r="J18" s="39">
        <v>0.17</v>
      </c>
      <c r="K18" s="39">
        <v>2.08</v>
      </c>
      <c r="L18" s="61">
        <v>82</v>
      </c>
      <c r="M18" s="58" t="s">
        <v>55</v>
      </c>
      <c r="N18" s="59">
        <v>50</v>
      </c>
      <c r="O18" s="59">
        <v>4</v>
      </c>
      <c r="P18" s="59">
        <v>3</v>
      </c>
      <c r="Q18" s="59">
        <v>25</v>
      </c>
      <c r="R18" s="59">
        <v>0.2</v>
      </c>
      <c r="S18" s="59">
        <v>10</v>
      </c>
      <c r="T18" s="59">
        <v>1000</v>
      </c>
      <c r="U18" s="37">
        <f t="shared" si="10"/>
        <v>0.49</v>
      </c>
      <c r="V18" s="62">
        <f t="shared" si="0"/>
        <v>1.43</v>
      </c>
      <c r="W18" s="37">
        <f t="shared" si="0"/>
        <v>0.60666666666666669</v>
      </c>
      <c r="X18" s="62">
        <f t="shared" si="0"/>
        <v>0.75680000000000003</v>
      </c>
      <c r="Y18" s="37">
        <f t="shared" si="0"/>
        <v>0.85</v>
      </c>
      <c r="Z18" s="62">
        <f t="shared" si="0"/>
        <v>0.20800000000000002</v>
      </c>
      <c r="AA18" s="37">
        <f t="shared" si="0"/>
        <v>8.2000000000000003E-2</v>
      </c>
      <c r="AB18" s="37">
        <f t="shared" si="1"/>
        <v>0.49</v>
      </c>
      <c r="AC18" s="62">
        <f t="shared" si="2"/>
        <v>1.7766801873253091</v>
      </c>
      <c r="AD18" s="37">
        <f t="shared" si="3"/>
        <v>0.60666666666666669</v>
      </c>
      <c r="AE18" s="62">
        <f t="shared" si="4"/>
        <v>0.75680000000000003</v>
      </c>
      <c r="AF18" s="37">
        <f t="shared" si="5"/>
        <v>0.85</v>
      </c>
      <c r="AG18" s="62">
        <f t="shared" si="6"/>
        <v>0.20800000000000002</v>
      </c>
      <c r="AH18" s="37">
        <f t="shared" si="7"/>
        <v>8.2000000000000003E-2</v>
      </c>
      <c r="AI18" s="62">
        <f t="shared" si="8"/>
        <v>0.68144955057028223</v>
      </c>
      <c r="AJ18" s="37">
        <f t="shared" si="9"/>
        <v>1.7766801873253091</v>
      </c>
      <c r="AK18" s="37">
        <f t="shared" si="12"/>
        <v>1.3455418941836659</v>
      </c>
      <c r="AL18" s="62" t="str">
        <f t="shared" si="11"/>
        <v>Cemar Ringan</v>
      </c>
      <c r="AM18" s="112"/>
      <c r="AN18" s="114"/>
      <c r="AO18" s="84"/>
    </row>
    <row r="19" spans="1:41" s="32" customFormat="1" ht="16.5" customHeight="1" x14ac:dyDescent="0.2">
      <c r="A19" s="85"/>
      <c r="B19" s="63" t="s">
        <v>64</v>
      </c>
      <c r="C19" s="64" t="s">
        <v>57</v>
      </c>
      <c r="D19" s="64">
        <v>2025</v>
      </c>
      <c r="E19" s="65">
        <v>6.95</v>
      </c>
      <c r="F19" s="64">
        <v>21</v>
      </c>
      <c r="G19" s="65">
        <v>5.8</v>
      </c>
      <c r="H19" s="64">
        <v>2.1</v>
      </c>
      <c r="I19" s="65">
        <v>19.2</v>
      </c>
      <c r="J19" s="64">
        <v>0.14000000000000001</v>
      </c>
      <c r="K19" s="64">
        <v>2.11</v>
      </c>
      <c r="L19" s="65">
        <v>88</v>
      </c>
      <c r="M19" s="70" t="s">
        <v>55</v>
      </c>
      <c r="N19" s="71">
        <v>50</v>
      </c>
      <c r="O19" s="71">
        <v>4</v>
      </c>
      <c r="P19" s="71">
        <v>3</v>
      </c>
      <c r="Q19" s="71">
        <v>25</v>
      </c>
      <c r="R19" s="71">
        <v>0.2</v>
      </c>
      <c r="S19" s="71">
        <v>10</v>
      </c>
      <c r="T19" s="71">
        <v>1000</v>
      </c>
      <c r="U19" s="68">
        <f>(F19/N19)</f>
        <v>0.42</v>
      </c>
      <c r="V19" s="69">
        <f t="shared" si="0"/>
        <v>1.45</v>
      </c>
      <c r="W19" s="68">
        <f t="shared" si="0"/>
        <v>0.70000000000000007</v>
      </c>
      <c r="X19" s="69">
        <f t="shared" si="0"/>
        <v>0.76800000000000002</v>
      </c>
      <c r="Y19" s="68">
        <f t="shared" si="0"/>
        <v>0.70000000000000007</v>
      </c>
      <c r="Z19" s="69">
        <f t="shared" si="0"/>
        <v>0.21099999999999999</v>
      </c>
      <c r="AA19" s="68">
        <f t="shared" si="0"/>
        <v>8.7999999999999995E-2</v>
      </c>
      <c r="AB19" s="68">
        <f t="shared" si="1"/>
        <v>0.42</v>
      </c>
      <c r="AC19" s="69">
        <f t="shared" si="2"/>
        <v>1.8068400111748744</v>
      </c>
      <c r="AD19" s="68">
        <f t="shared" si="3"/>
        <v>0.70000000000000007</v>
      </c>
      <c r="AE19" s="69">
        <f t="shared" si="4"/>
        <v>0.76800000000000002</v>
      </c>
      <c r="AF19" s="68">
        <f t="shared" si="5"/>
        <v>0.70000000000000007</v>
      </c>
      <c r="AG19" s="69">
        <f t="shared" si="6"/>
        <v>0.21099999999999999</v>
      </c>
      <c r="AH19" s="68">
        <f t="shared" si="7"/>
        <v>8.7999999999999995E-2</v>
      </c>
      <c r="AI19" s="69">
        <f t="shared" si="8"/>
        <v>0.67054857302498216</v>
      </c>
      <c r="AJ19" s="68">
        <f t="shared" si="9"/>
        <v>1.8068400111748744</v>
      </c>
      <c r="AK19" s="68">
        <f t="shared" si="12"/>
        <v>1.362774048543679</v>
      </c>
      <c r="AL19" s="69" t="str">
        <f t="shared" si="11"/>
        <v>Cemar Ringan</v>
      </c>
      <c r="AM19" s="112"/>
      <c r="AN19" s="114"/>
      <c r="AO19" s="84"/>
    </row>
    <row r="20" spans="1:41" s="32" customFormat="1" ht="16.5" customHeight="1" x14ac:dyDescent="0.2">
      <c r="A20" s="85"/>
      <c r="B20" s="55"/>
      <c r="C20" s="56" t="s">
        <v>58</v>
      </c>
      <c r="D20" s="56">
        <v>2025</v>
      </c>
      <c r="E20" s="57">
        <v>7.06</v>
      </c>
      <c r="F20" s="56">
        <v>17</v>
      </c>
      <c r="G20" s="57">
        <v>5.95</v>
      </c>
      <c r="H20" s="56">
        <v>1.54</v>
      </c>
      <c r="I20" s="57">
        <v>17.25</v>
      </c>
      <c r="J20" s="56">
        <v>0.12</v>
      </c>
      <c r="K20" s="56">
        <v>2.0099999999999998</v>
      </c>
      <c r="L20" s="57">
        <v>76</v>
      </c>
      <c r="M20" s="49" t="s">
        <v>55</v>
      </c>
      <c r="N20" s="50">
        <v>50</v>
      </c>
      <c r="O20" s="50">
        <v>4</v>
      </c>
      <c r="P20" s="50">
        <v>3</v>
      </c>
      <c r="Q20" s="50">
        <v>25</v>
      </c>
      <c r="R20" s="50">
        <v>0.2</v>
      </c>
      <c r="S20" s="50">
        <v>10</v>
      </c>
      <c r="T20" s="50">
        <v>1000</v>
      </c>
      <c r="U20" s="46">
        <f t="shared" si="10"/>
        <v>0.34</v>
      </c>
      <c r="V20" s="51">
        <f t="shared" si="0"/>
        <v>1.4875</v>
      </c>
      <c r="W20" s="46">
        <f t="shared" si="0"/>
        <v>0.51333333333333331</v>
      </c>
      <c r="X20" s="51">
        <f t="shared" si="0"/>
        <v>0.69</v>
      </c>
      <c r="Y20" s="46">
        <f t="shared" si="0"/>
        <v>0.6</v>
      </c>
      <c r="Z20" s="51">
        <f t="shared" si="0"/>
        <v>0.20099999999999998</v>
      </c>
      <c r="AA20" s="46">
        <f>(L20/T20)</f>
        <v>7.5999999999999998E-2</v>
      </c>
      <c r="AB20" s="46">
        <f t="shared" si="1"/>
        <v>0.34</v>
      </c>
      <c r="AC20" s="51">
        <f t="shared" si="2"/>
        <v>1.8622848720029359</v>
      </c>
      <c r="AD20" s="46">
        <f t="shared" si="3"/>
        <v>0.51333333333333331</v>
      </c>
      <c r="AE20" s="51">
        <f t="shared" si="4"/>
        <v>0.69</v>
      </c>
      <c r="AF20" s="46">
        <f t="shared" si="5"/>
        <v>0.6</v>
      </c>
      <c r="AG20" s="51">
        <f t="shared" si="6"/>
        <v>0.20099999999999998</v>
      </c>
      <c r="AH20" s="46">
        <f t="shared" si="7"/>
        <v>7.5999999999999998E-2</v>
      </c>
      <c r="AI20" s="51">
        <f t="shared" si="8"/>
        <v>0.61180260076232407</v>
      </c>
      <c r="AJ20" s="46">
        <f t="shared" si="9"/>
        <v>1.8622848720029359</v>
      </c>
      <c r="AK20" s="46">
        <f t="shared" si="12"/>
        <v>1.3860749198348796</v>
      </c>
      <c r="AL20" s="51" t="str">
        <f t="shared" si="11"/>
        <v>Cemar Ringan</v>
      </c>
      <c r="AM20" s="112"/>
      <c r="AN20" s="114"/>
      <c r="AO20" s="84"/>
    </row>
    <row r="21" spans="1:41" s="32" customFormat="1" ht="16.5" customHeight="1" x14ac:dyDescent="0.2">
      <c r="A21" s="87">
        <v>6</v>
      </c>
      <c r="B21" s="38" t="s">
        <v>65</v>
      </c>
      <c r="C21" s="39" t="s">
        <v>54</v>
      </c>
      <c r="D21" s="39">
        <v>2025</v>
      </c>
      <c r="E21" s="61">
        <v>7.6</v>
      </c>
      <c r="F21" s="39">
        <v>10.5</v>
      </c>
      <c r="G21" s="61">
        <v>6.15</v>
      </c>
      <c r="H21" s="39">
        <v>1.66</v>
      </c>
      <c r="I21" s="61">
        <v>17.02</v>
      </c>
      <c r="J21" s="39">
        <v>0.09</v>
      </c>
      <c r="K21" s="39">
        <v>1.88</v>
      </c>
      <c r="L21" s="61">
        <v>70</v>
      </c>
      <c r="M21" s="58" t="s">
        <v>55</v>
      </c>
      <c r="N21" s="59">
        <v>50</v>
      </c>
      <c r="O21" s="59">
        <v>4</v>
      </c>
      <c r="P21" s="59">
        <v>3</v>
      </c>
      <c r="Q21" s="59">
        <v>25</v>
      </c>
      <c r="R21" s="59">
        <v>0.2</v>
      </c>
      <c r="S21" s="59">
        <v>10</v>
      </c>
      <c r="T21" s="59">
        <v>1000</v>
      </c>
      <c r="U21" s="37">
        <f t="shared" si="10"/>
        <v>0.21</v>
      </c>
      <c r="V21" s="62">
        <f t="shared" si="0"/>
        <v>1.5375000000000001</v>
      </c>
      <c r="W21" s="37">
        <f t="shared" si="0"/>
        <v>0.55333333333333334</v>
      </c>
      <c r="X21" s="62">
        <f t="shared" si="0"/>
        <v>0.68079999999999996</v>
      </c>
      <c r="Y21" s="37">
        <f>(J21/R21)</f>
        <v>0.44999999999999996</v>
      </c>
      <c r="Z21" s="62">
        <f t="shared" si="0"/>
        <v>0.188</v>
      </c>
      <c r="AA21" s="37">
        <f t="shared" si="0"/>
        <v>7.0000000000000007E-2</v>
      </c>
      <c r="AB21" s="37">
        <f t="shared" si="1"/>
        <v>0.21</v>
      </c>
      <c r="AC21" s="62">
        <f t="shared" si="2"/>
        <v>1.9340756222372719</v>
      </c>
      <c r="AD21" s="37">
        <f t="shared" si="3"/>
        <v>0.55333333333333334</v>
      </c>
      <c r="AE21" s="62">
        <f t="shared" si="4"/>
        <v>0.68079999999999996</v>
      </c>
      <c r="AF21" s="37">
        <f t="shared" si="5"/>
        <v>0.44999999999999996</v>
      </c>
      <c r="AG21" s="62">
        <f t="shared" si="6"/>
        <v>0.188</v>
      </c>
      <c r="AH21" s="37">
        <f t="shared" si="7"/>
        <v>7.0000000000000007E-2</v>
      </c>
      <c r="AI21" s="62">
        <f t="shared" si="8"/>
        <v>0.58374413651008639</v>
      </c>
      <c r="AJ21" s="37">
        <f t="shared" si="9"/>
        <v>1.9340756222372719</v>
      </c>
      <c r="AK21" s="37">
        <f t="shared" si="12"/>
        <v>1.4285317163861635</v>
      </c>
      <c r="AL21" s="62" t="str">
        <f t="shared" si="11"/>
        <v>Cemar Ringan</v>
      </c>
      <c r="AM21" s="112"/>
      <c r="AN21" s="114"/>
      <c r="AO21" s="84"/>
    </row>
    <row r="22" spans="1:41" s="32" customFormat="1" ht="16.5" customHeight="1" x14ac:dyDescent="0.2">
      <c r="A22" s="85"/>
      <c r="B22" s="55"/>
      <c r="C22" s="56" t="s">
        <v>57</v>
      </c>
      <c r="D22" s="56">
        <v>2025</v>
      </c>
      <c r="E22" s="57">
        <v>7.12</v>
      </c>
      <c r="F22" s="56">
        <v>11.2</v>
      </c>
      <c r="G22" s="57">
        <v>6.22</v>
      </c>
      <c r="H22" s="56">
        <v>1.38</v>
      </c>
      <c r="I22" s="57">
        <v>14.25</v>
      </c>
      <c r="J22" s="56">
        <v>0.11</v>
      </c>
      <c r="K22" s="56">
        <v>1.67</v>
      </c>
      <c r="L22" s="57">
        <v>66</v>
      </c>
      <c r="M22" s="49" t="s">
        <v>55</v>
      </c>
      <c r="N22" s="50">
        <v>50</v>
      </c>
      <c r="O22" s="50">
        <v>4</v>
      </c>
      <c r="P22" s="50">
        <v>3</v>
      </c>
      <c r="Q22" s="50">
        <v>25</v>
      </c>
      <c r="R22" s="50">
        <v>0.2</v>
      </c>
      <c r="S22" s="50">
        <v>10</v>
      </c>
      <c r="T22" s="50">
        <v>1000</v>
      </c>
      <c r="U22" s="46">
        <f t="shared" si="10"/>
        <v>0.22399999999999998</v>
      </c>
      <c r="V22" s="51">
        <f t="shared" si="10"/>
        <v>1.5549999999999999</v>
      </c>
      <c r="W22" s="46">
        <f t="shared" si="10"/>
        <v>0.45999999999999996</v>
      </c>
      <c r="X22" s="51">
        <f t="shared" si="10"/>
        <v>0.56999999999999995</v>
      </c>
      <c r="Y22" s="46">
        <f t="shared" si="10"/>
        <v>0.54999999999999993</v>
      </c>
      <c r="Z22" s="51">
        <f t="shared" si="10"/>
        <v>0.16699999999999998</v>
      </c>
      <c r="AA22" s="46">
        <f t="shared" si="10"/>
        <v>6.6000000000000003E-2</v>
      </c>
      <c r="AB22" s="46">
        <f t="shared" si="1"/>
        <v>0.22399999999999998</v>
      </c>
      <c r="AC22" s="51">
        <f t="shared" si="2"/>
        <v>1.9586519668142814</v>
      </c>
      <c r="AD22" s="46">
        <f t="shared" si="3"/>
        <v>0.45999999999999996</v>
      </c>
      <c r="AE22" s="51">
        <f t="shared" si="4"/>
        <v>0.56999999999999995</v>
      </c>
      <c r="AF22" s="46">
        <f t="shared" si="5"/>
        <v>0.54999999999999993</v>
      </c>
      <c r="AG22" s="51">
        <f t="shared" si="6"/>
        <v>0.16699999999999998</v>
      </c>
      <c r="AH22" s="46">
        <f t="shared" si="7"/>
        <v>6.6000000000000003E-2</v>
      </c>
      <c r="AI22" s="51">
        <f t="shared" si="8"/>
        <v>0.57080742383061156</v>
      </c>
      <c r="AJ22" s="46">
        <f t="shared" si="9"/>
        <v>1.9586519668142814</v>
      </c>
      <c r="AK22" s="46">
        <f>SQRT((AI22^2+AJ22^2)/2)</f>
        <v>1.4425911829422764</v>
      </c>
      <c r="AL22" s="51" t="str">
        <f t="shared" si="11"/>
        <v>Cemar Ringan</v>
      </c>
      <c r="AM22" s="112"/>
      <c r="AN22" s="114"/>
      <c r="AO22" s="84"/>
    </row>
    <row r="23" spans="1:41" s="32" customFormat="1" ht="16.5" customHeight="1" x14ac:dyDescent="0.2">
      <c r="A23" s="86"/>
      <c r="B23" s="52"/>
      <c r="C23" s="53" t="s">
        <v>58</v>
      </c>
      <c r="D23" s="53">
        <v>2025</v>
      </c>
      <c r="E23" s="54">
        <v>6.95</v>
      </c>
      <c r="F23" s="53">
        <v>12</v>
      </c>
      <c r="G23" s="54">
        <v>6.25</v>
      </c>
      <c r="H23" s="53">
        <v>1.26</v>
      </c>
      <c r="I23" s="72">
        <v>12.98</v>
      </c>
      <c r="J23" s="53">
        <v>0.13</v>
      </c>
      <c r="K23" s="53">
        <v>1.5</v>
      </c>
      <c r="L23" s="54">
        <v>59</v>
      </c>
      <c r="M23" s="44" t="s">
        <v>55</v>
      </c>
      <c r="N23" s="45">
        <v>50</v>
      </c>
      <c r="O23" s="45">
        <v>4</v>
      </c>
      <c r="P23" s="45">
        <v>3</v>
      </c>
      <c r="Q23" s="45">
        <v>25</v>
      </c>
      <c r="R23" s="45">
        <v>0.2</v>
      </c>
      <c r="S23" s="45">
        <v>10</v>
      </c>
      <c r="T23" s="45">
        <v>1000</v>
      </c>
      <c r="U23" s="40">
        <f t="shared" si="10"/>
        <v>0.24</v>
      </c>
      <c r="V23" s="43">
        <f t="shared" si="10"/>
        <v>1.5625</v>
      </c>
      <c r="W23" s="40">
        <f t="shared" si="10"/>
        <v>0.42</v>
      </c>
      <c r="X23" s="43">
        <f t="shared" si="10"/>
        <v>0.51919999999999999</v>
      </c>
      <c r="Y23" s="40">
        <f t="shared" si="10"/>
        <v>0.65</v>
      </c>
      <c r="Z23" s="43">
        <f t="shared" si="10"/>
        <v>0.15</v>
      </c>
      <c r="AA23" s="40">
        <f t="shared" si="10"/>
        <v>5.8999999999999997E-2</v>
      </c>
      <c r="AB23" s="40">
        <f t="shared" si="1"/>
        <v>0.24</v>
      </c>
      <c r="AC23" s="43">
        <f t="shared" si="2"/>
        <v>1.9691001300805642</v>
      </c>
      <c r="AD23" s="40">
        <f t="shared" si="3"/>
        <v>0.42</v>
      </c>
      <c r="AE23" s="43">
        <f t="shared" si="4"/>
        <v>0.51919999999999999</v>
      </c>
      <c r="AF23" s="40">
        <f t="shared" si="5"/>
        <v>0.65</v>
      </c>
      <c r="AG23" s="43">
        <f t="shared" si="6"/>
        <v>0.15</v>
      </c>
      <c r="AH23" s="40">
        <f t="shared" si="7"/>
        <v>5.8999999999999997E-2</v>
      </c>
      <c r="AI23" s="43">
        <f t="shared" si="8"/>
        <v>0.57247144715436626</v>
      </c>
      <c r="AJ23" s="40">
        <f t="shared" si="9"/>
        <v>1.9691001300805642</v>
      </c>
      <c r="AK23" s="40">
        <f t="shared" si="12"/>
        <v>1.4500135999517918</v>
      </c>
      <c r="AL23" s="43" t="str">
        <f t="shared" si="11"/>
        <v>Cemar Ringan</v>
      </c>
      <c r="AM23" s="112"/>
      <c r="AN23" s="114"/>
      <c r="AO23" s="84"/>
    </row>
    <row r="24" spans="1:41" s="32" customFormat="1" ht="16.5" customHeight="1" x14ac:dyDescent="0.2">
      <c r="A24" s="85">
        <v>7</v>
      </c>
      <c r="B24" s="55" t="s">
        <v>66</v>
      </c>
      <c r="C24" s="56" t="s">
        <v>54</v>
      </c>
      <c r="D24" s="56">
        <v>2025</v>
      </c>
      <c r="E24" s="57">
        <v>6.95</v>
      </c>
      <c r="F24" s="56">
        <v>14.3</v>
      </c>
      <c r="G24" s="57">
        <v>6.05</v>
      </c>
      <c r="H24" s="56">
        <v>2.16</v>
      </c>
      <c r="I24" s="57">
        <v>19.05</v>
      </c>
      <c r="J24" s="56">
        <v>0.13</v>
      </c>
      <c r="K24" s="56">
        <v>1.96</v>
      </c>
      <c r="L24" s="57">
        <v>68</v>
      </c>
      <c r="M24" s="49" t="s">
        <v>55</v>
      </c>
      <c r="N24" s="50">
        <v>50</v>
      </c>
      <c r="O24" s="50">
        <v>4</v>
      </c>
      <c r="P24" s="50">
        <v>3</v>
      </c>
      <c r="Q24" s="50">
        <v>25</v>
      </c>
      <c r="R24" s="50">
        <v>0.2</v>
      </c>
      <c r="S24" s="50">
        <v>10</v>
      </c>
      <c r="T24" s="50">
        <v>1000</v>
      </c>
      <c r="U24" s="46">
        <f t="shared" si="10"/>
        <v>0.28600000000000003</v>
      </c>
      <c r="V24" s="51">
        <f t="shared" si="10"/>
        <v>1.5125</v>
      </c>
      <c r="W24" s="46">
        <f t="shared" si="10"/>
        <v>0.72000000000000008</v>
      </c>
      <c r="X24" s="51">
        <f t="shared" si="10"/>
        <v>0.76200000000000001</v>
      </c>
      <c r="Y24" s="46">
        <f t="shared" si="10"/>
        <v>0.65</v>
      </c>
      <c r="Z24" s="51">
        <f t="shared" si="10"/>
        <v>0.19600000000000001</v>
      </c>
      <c r="AA24" s="46">
        <f t="shared" si="10"/>
        <v>6.8000000000000005E-2</v>
      </c>
      <c r="AB24" s="46">
        <f t="shared" si="1"/>
        <v>0.28600000000000003</v>
      </c>
      <c r="AC24" s="51">
        <f t="shared" si="2"/>
        <v>1.8984769166225326</v>
      </c>
      <c r="AD24" s="46">
        <f t="shared" si="3"/>
        <v>0.72000000000000008</v>
      </c>
      <c r="AE24" s="51">
        <f t="shared" si="4"/>
        <v>0.76200000000000001</v>
      </c>
      <c r="AF24" s="46">
        <f t="shared" si="5"/>
        <v>0.65</v>
      </c>
      <c r="AG24" s="51">
        <f t="shared" si="6"/>
        <v>0.19600000000000001</v>
      </c>
      <c r="AH24" s="46">
        <f t="shared" si="7"/>
        <v>6.8000000000000005E-2</v>
      </c>
      <c r="AI24" s="51">
        <f t="shared" si="8"/>
        <v>0.65435384523179041</v>
      </c>
      <c r="AJ24" s="46">
        <f t="shared" si="9"/>
        <v>1.8984769166225326</v>
      </c>
      <c r="AK24" s="46">
        <f t="shared" si="12"/>
        <v>1.4199284414572144</v>
      </c>
      <c r="AL24" s="51" t="str">
        <f t="shared" si="11"/>
        <v>Cemar Ringan</v>
      </c>
      <c r="AM24" s="112"/>
      <c r="AN24" s="114"/>
      <c r="AO24" s="84"/>
    </row>
    <row r="25" spans="1:41" s="32" customFormat="1" ht="16.5" customHeight="1" x14ac:dyDescent="0.2">
      <c r="A25" s="85"/>
      <c r="B25" s="55"/>
      <c r="C25" s="56" t="s">
        <v>57</v>
      </c>
      <c r="D25" s="56">
        <v>2025</v>
      </c>
      <c r="E25" s="57">
        <v>6.62</v>
      </c>
      <c r="F25" s="56">
        <v>10</v>
      </c>
      <c r="G25" s="57">
        <v>6.2</v>
      </c>
      <c r="H25" s="56">
        <v>1.66</v>
      </c>
      <c r="I25" s="57">
        <v>17.309999999999999</v>
      </c>
      <c r="J25" s="56">
        <v>0.09</v>
      </c>
      <c r="K25" s="56">
        <v>1.83</v>
      </c>
      <c r="L25" s="57">
        <v>62</v>
      </c>
      <c r="M25" s="49" t="s">
        <v>55</v>
      </c>
      <c r="N25" s="50">
        <v>50</v>
      </c>
      <c r="O25" s="50">
        <v>4</v>
      </c>
      <c r="P25" s="50">
        <v>3</v>
      </c>
      <c r="Q25" s="50">
        <v>25</v>
      </c>
      <c r="R25" s="50">
        <v>0.2</v>
      </c>
      <c r="S25" s="50">
        <v>10</v>
      </c>
      <c r="T25" s="50">
        <v>1000</v>
      </c>
      <c r="U25" s="46">
        <f t="shared" si="10"/>
        <v>0.2</v>
      </c>
      <c r="V25" s="51">
        <f t="shared" si="10"/>
        <v>1.55</v>
      </c>
      <c r="W25" s="46">
        <f t="shared" si="10"/>
        <v>0.55333333333333334</v>
      </c>
      <c r="X25" s="51">
        <f t="shared" si="10"/>
        <v>0.6923999999999999</v>
      </c>
      <c r="Y25" s="46">
        <f t="shared" si="10"/>
        <v>0.44999999999999996</v>
      </c>
      <c r="Z25" s="51">
        <f t="shared" si="10"/>
        <v>0.183</v>
      </c>
      <c r="AA25" s="46">
        <f t="shared" si="10"/>
        <v>6.2E-2</v>
      </c>
      <c r="AB25" s="46">
        <f t="shared" si="1"/>
        <v>0.2</v>
      </c>
      <c r="AC25" s="51">
        <f t="shared" si="2"/>
        <v>1.9516584908514574</v>
      </c>
      <c r="AD25" s="46">
        <f t="shared" si="3"/>
        <v>0.55333333333333334</v>
      </c>
      <c r="AE25" s="51">
        <f t="shared" si="4"/>
        <v>0.6923999999999999</v>
      </c>
      <c r="AF25" s="46">
        <f t="shared" si="5"/>
        <v>0.44999999999999996</v>
      </c>
      <c r="AG25" s="51">
        <f t="shared" si="6"/>
        <v>0.183</v>
      </c>
      <c r="AH25" s="46">
        <f t="shared" si="7"/>
        <v>6.2E-2</v>
      </c>
      <c r="AI25" s="51">
        <f t="shared" si="8"/>
        <v>0.58462740345497011</v>
      </c>
      <c r="AJ25" s="46">
        <f t="shared" si="9"/>
        <v>1.9516584908514574</v>
      </c>
      <c r="AK25" s="46">
        <f t="shared" si="12"/>
        <v>1.4406179343918859</v>
      </c>
      <c r="AL25" s="51" t="str">
        <f t="shared" si="11"/>
        <v>Cemar Ringan</v>
      </c>
      <c r="AM25" s="112"/>
      <c r="AN25" s="114"/>
      <c r="AO25" s="84"/>
    </row>
    <row r="26" spans="1:41" s="32" customFormat="1" ht="16.5" customHeight="1" x14ac:dyDescent="0.2">
      <c r="A26" s="85"/>
      <c r="B26" s="55"/>
      <c r="C26" s="56" t="s">
        <v>58</v>
      </c>
      <c r="D26" s="56">
        <v>2025</v>
      </c>
      <c r="E26" s="57">
        <v>6.7</v>
      </c>
      <c r="F26" s="56">
        <v>11.5</v>
      </c>
      <c r="G26" s="57">
        <v>6.7</v>
      </c>
      <c r="H26" s="56">
        <v>1.38</v>
      </c>
      <c r="I26" s="57">
        <v>14.29</v>
      </c>
      <c r="J26" s="56">
        <v>0.1</v>
      </c>
      <c r="K26" s="56">
        <v>1.76</v>
      </c>
      <c r="L26" s="57">
        <v>56</v>
      </c>
      <c r="M26" s="49" t="s">
        <v>55</v>
      </c>
      <c r="N26" s="50">
        <v>50</v>
      </c>
      <c r="O26" s="50">
        <v>4</v>
      </c>
      <c r="P26" s="50">
        <v>3</v>
      </c>
      <c r="Q26" s="50">
        <v>25</v>
      </c>
      <c r="R26" s="50">
        <v>0.2</v>
      </c>
      <c r="S26" s="50">
        <v>10</v>
      </c>
      <c r="T26" s="50">
        <v>1000</v>
      </c>
      <c r="U26" s="46">
        <f t="shared" si="10"/>
        <v>0.23</v>
      </c>
      <c r="V26" s="51">
        <f t="shared" si="10"/>
        <v>1.675</v>
      </c>
      <c r="W26" s="46">
        <f t="shared" si="10"/>
        <v>0.45999999999999996</v>
      </c>
      <c r="X26" s="51">
        <f t="shared" si="10"/>
        <v>0.5716</v>
      </c>
      <c r="Y26" s="46">
        <f t="shared" si="10"/>
        <v>0.5</v>
      </c>
      <c r="Z26" s="51">
        <f t="shared" si="10"/>
        <v>0.17599999999999999</v>
      </c>
      <c r="AA26" s="46">
        <f t="shared" si="10"/>
        <v>5.6000000000000001E-2</v>
      </c>
      <c r="AB26" s="46">
        <f t="shared" si="1"/>
        <v>0.23</v>
      </c>
      <c r="AC26" s="51">
        <f t="shared" si="2"/>
        <v>2.1200740568643202</v>
      </c>
      <c r="AD26" s="46">
        <f t="shared" si="3"/>
        <v>0.45999999999999996</v>
      </c>
      <c r="AE26" s="51">
        <f t="shared" si="4"/>
        <v>0.5716</v>
      </c>
      <c r="AF26" s="46">
        <f t="shared" si="5"/>
        <v>0.5</v>
      </c>
      <c r="AG26" s="51">
        <f t="shared" si="6"/>
        <v>0.17599999999999999</v>
      </c>
      <c r="AH26" s="46">
        <f t="shared" si="7"/>
        <v>5.6000000000000001E-2</v>
      </c>
      <c r="AI26" s="51">
        <f t="shared" si="8"/>
        <v>0.58766772240918852</v>
      </c>
      <c r="AJ26" s="46">
        <f t="shared" si="9"/>
        <v>2.1200740568643202</v>
      </c>
      <c r="AK26" s="46">
        <f t="shared" si="12"/>
        <v>1.5556457435018327</v>
      </c>
      <c r="AL26" s="51" t="str">
        <f t="shared" si="11"/>
        <v>Cemar Ringan</v>
      </c>
      <c r="AM26" s="112"/>
      <c r="AN26" s="114"/>
      <c r="AO26" s="84"/>
    </row>
    <row r="27" spans="1:41" s="32" customFormat="1" ht="16.5" customHeight="1" x14ac:dyDescent="0.2">
      <c r="A27" s="87">
        <v>8</v>
      </c>
      <c r="B27" s="38" t="s">
        <v>67</v>
      </c>
      <c r="C27" s="39" t="s">
        <v>54</v>
      </c>
      <c r="D27" s="39">
        <v>2025</v>
      </c>
      <c r="E27" s="61">
        <v>7.5</v>
      </c>
      <c r="F27" s="39">
        <v>26.5</v>
      </c>
      <c r="G27" s="61">
        <v>6.2</v>
      </c>
      <c r="H27" s="39">
        <v>2.16</v>
      </c>
      <c r="I27" s="61">
        <v>15.77</v>
      </c>
      <c r="J27" s="39">
        <v>0.14000000000000001</v>
      </c>
      <c r="K27" s="39">
        <v>1.85</v>
      </c>
      <c r="L27" s="61">
        <v>88</v>
      </c>
      <c r="M27" s="58" t="s">
        <v>55</v>
      </c>
      <c r="N27" s="59">
        <v>50</v>
      </c>
      <c r="O27" s="59">
        <v>4</v>
      </c>
      <c r="P27" s="59">
        <v>3</v>
      </c>
      <c r="Q27" s="59">
        <v>25</v>
      </c>
      <c r="R27" s="59">
        <v>0.2</v>
      </c>
      <c r="S27" s="59">
        <v>10</v>
      </c>
      <c r="T27" s="59">
        <v>1000</v>
      </c>
      <c r="U27" s="37">
        <f>(F27/N27)</f>
        <v>0.53</v>
      </c>
      <c r="V27" s="62">
        <f t="shared" si="10"/>
        <v>1.55</v>
      </c>
      <c r="W27" s="37">
        <f t="shared" si="10"/>
        <v>0.72000000000000008</v>
      </c>
      <c r="X27" s="62">
        <f t="shared" si="10"/>
        <v>0.63080000000000003</v>
      </c>
      <c r="Y27" s="37">
        <f t="shared" si="10"/>
        <v>0.70000000000000007</v>
      </c>
      <c r="Z27" s="62">
        <f t="shared" si="10"/>
        <v>0.185</v>
      </c>
      <c r="AA27" s="37">
        <f t="shared" si="10"/>
        <v>8.7999999999999995E-2</v>
      </c>
      <c r="AB27" s="37">
        <f t="shared" si="1"/>
        <v>0.53</v>
      </c>
      <c r="AC27" s="62">
        <f t="shared" si="2"/>
        <v>1.9516584908514574</v>
      </c>
      <c r="AD27" s="37">
        <f t="shared" si="3"/>
        <v>0.72000000000000008</v>
      </c>
      <c r="AE27" s="62">
        <f t="shared" si="4"/>
        <v>0.63080000000000003</v>
      </c>
      <c r="AF27" s="37">
        <f t="shared" si="5"/>
        <v>0.70000000000000007</v>
      </c>
      <c r="AG27" s="62">
        <f t="shared" si="6"/>
        <v>0.185</v>
      </c>
      <c r="AH27" s="37">
        <f t="shared" si="7"/>
        <v>8.7999999999999995E-2</v>
      </c>
      <c r="AI27" s="62">
        <f t="shared" si="8"/>
        <v>0.68649407012163688</v>
      </c>
      <c r="AJ27" s="37">
        <f t="shared" si="9"/>
        <v>1.9516584908514574</v>
      </c>
      <c r="AK27" s="37">
        <f t="shared" si="12"/>
        <v>1.4629157482959774</v>
      </c>
      <c r="AL27" s="62" t="str">
        <f t="shared" si="11"/>
        <v>Cemar Ringan</v>
      </c>
      <c r="AM27" s="112"/>
      <c r="AN27" s="114"/>
      <c r="AO27" s="84"/>
    </row>
    <row r="28" spans="1:41" s="32" customFormat="1" ht="16.5" customHeight="1" x14ac:dyDescent="0.2">
      <c r="A28" s="85"/>
      <c r="B28" s="55" t="s">
        <v>68</v>
      </c>
      <c r="C28" s="56" t="s">
        <v>57</v>
      </c>
      <c r="D28" s="56">
        <v>2025</v>
      </c>
      <c r="E28" s="57">
        <v>7.1</v>
      </c>
      <c r="F28" s="56">
        <v>30.7</v>
      </c>
      <c r="G28" s="57">
        <v>6.29</v>
      </c>
      <c r="H28" s="56">
        <v>1.74</v>
      </c>
      <c r="I28" s="57">
        <v>14.52</v>
      </c>
      <c r="J28" s="56">
        <v>0.2</v>
      </c>
      <c r="K28" s="56">
        <v>1.7</v>
      </c>
      <c r="L28" s="57">
        <v>80</v>
      </c>
      <c r="M28" s="49" t="s">
        <v>55</v>
      </c>
      <c r="N28" s="50">
        <v>50</v>
      </c>
      <c r="O28" s="50">
        <v>4</v>
      </c>
      <c r="P28" s="50">
        <v>3</v>
      </c>
      <c r="Q28" s="50">
        <v>25</v>
      </c>
      <c r="R28" s="50">
        <v>0.2</v>
      </c>
      <c r="S28" s="50">
        <v>10</v>
      </c>
      <c r="T28" s="50">
        <v>1000</v>
      </c>
      <c r="U28" s="46">
        <f t="shared" si="10"/>
        <v>0.61399999999999999</v>
      </c>
      <c r="V28" s="51">
        <f t="shared" si="10"/>
        <v>1.5725</v>
      </c>
      <c r="W28" s="46">
        <f t="shared" si="10"/>
        <v>0.57999999999999996</v>
      </c>
      <c r="X28" s="51">
        <f t="shared" si="10"/>
        <v>0.58079999999999998</v>
      </c>
      <c r="Y28" s="46">
        <f t="shared" si="10"/>
        <v>1</v>
      </c>
      <c r="Z28" s="51">
        <f t="shared" si="10"/>
        <v>0.16999999999999998</v>
      </c>
      <c r="AA28" s="46">
        <f t="shared" si="10"/>
        <v>0.08</v>
      </c>
      <c r="AB28" s="46">
        <f t="shared" si="1"/>
        <v>0.61399999999999999</v>
      </c>
      <c r="AC28" s="51">
        <f t="shared" si="2"/>
        <v>1.9829532705865327</v>
      </c>
      <c r="AD28" s="46">
        <f t="shared" si="3"/>
        <v>0.57999999999999996</v>
      </c>
      <c r="AE28" s="51">
        <f t="shared" si="4"/>
        <v>0.58079999999999998</v>
      </c>
      <c r="AF28" s="46">
        <f t="shared" si="5"/>
        <v>1</v>
      </c>
      <c r="AG28" s="51">
        <f t="shared" si="6"/>
        <v>0.16999999999999998</v>
      </c>
      <c r="AH28" s="46">
        <f t="shared" si="7"/>
        <v>0.08</v>
      </c>
      <c r="AI28" s="51">
        <f t="shared" si="8"/>
        <v>0.71539332436950465</v>
      </c>
      <c r="AJ28" s="46">
        <f t="shared" si="9"/>
        <v>1.9829532705865327</v>
      </c>
      <c r="AK28" s="46">
        <f t="shared" si="12"/>
        <v>1.4906192139312908</v>
      </c>
      <c r="AL28" s="51" t="str">
        <f t="shared" si="11"/>
        <v>Cemar Ringan</v>
      </c>
      <c r="AM28" s="112"/>
      <c r="AN28" s="114"/>
      <c r="AO28" s="84"/>
    </row>
    <row r="29" spans="1:41" s="32" customFormat="1" ht="16.5" customHeight="1" x14ac:dyDescent="0.2">
      <c r="A29" s="85"/>
      <c r="B29" s="55"/>
      <c r="C29" s="56" t="s">
        <v>58</v>
      </c>
      <c r="D29" s="56">
        <v>2025</v>
      </c>
      <c r="E29" s="57">
        <v>7.28</v>
      </c>
      <c r="F29" s="56">
        <v>38</v>
      </c>
      <c r="G29" s="57">
        <v>6.25</v>
      </c>
      <c r="H29" s="56">
        <v>1.58</v>
      </c>
      <c r="I29" s="57">
        <v>13.91</v>
      </c>
      <c r="J29" s="56">
        <v>0.16</v>
      </c>
      <c r="K29" s="56">
        <v>1.63</v>
      </c>
      <c r="L29" s="57">
        <v>76</v>
      </c>
      <c r="M29" s="49" t="s">
        <v>55</v>
      </c>
      <c r="N29" s="50">
        <v>50</v>
      </c>
      <c r="O29" s="50">
        <v>4</v>
      </c>
      <c r="P29" s="50">
        <v>3</v>
      </c>
      <c r="Q29" s="50">
        <v>25</v>
      </c>
      <c r="R29" s="50">
        <v>0.2</v>
      </c>
      <c r="S29" s="50">
        <v>10</v>
      </c>
      <c r="T29" s="50">
        <v>1000</v>
      </c>
      <c r="U29" s="46">
        <f t="shared" si="10"/>
        <v>0.76</v>
      </c>
      <c r="V29" s="51">
        <f t="shared" si="10"/>
        <v>1.5625</v>
      </c>
      <c r="W29" s="46">
        <f t="shared" si="10"/>
        <v>0.52666666666666673</v>
      </c>
      <c r="X29" s="51">
        <f t="shared" si="10"/>
        <v>0.55640000000000001</v>
      </c>
      <c r="Y29" s="46">
        <f t="shared" si="10"/>
        <v>0.79999999999999993</v>
      </c>
      <c r="Z29" s="51">
        <f t="shared" si="10"/>
        <v>0.16299999999999998</v>
      </c>
      <c r="AA29" s="46">
        <f t="shared" si="10"/>
        <v>7.5999999999999998E-2</v>
      </c>
      <c r="AB29" s="46">
        <f t="shared" si="1"/>
        <v>0.76</v>
      </c>
      <c r="AC29" s="51">
        <f t="shared" si="2"/>
        <v>1.9691001300805642</v>
      </c>
      <c r="AD29" s="46">
        <f t="shared" si="3"/>
        <v>0.52666666666666673</v>
      </c>
      <c r="AE29" s="51">
        <f t="shared" si="4"/>
        <v>0.55640000000000001</v>
      </c>
      <c r="AF29" s="46">
        <f t="shared" si="5"/>
        <v>0.79999999999999993</v>
      </c>
      <c r="AG29" s="51">
        <f t="shared" si="6"/>
        <v>0.16299999999999998</v>
      </c>
      <c r="AH29" s="46">
        <f t="shared" si="7"/>
        <v>7.5999999999999998E-2</v>
      </c>
      <c r="AI29" s="51">
        <f t="shared" si="8"/>
        <v>0.69302382810674723</v>
      </c>
      <c r="AJ29" s="46">
        <f t="shared" si="9"/>
        <v>1.9691001300805642</v>
      </c>
      <c r="AK29" s="46">
        <f t="shared" si="12"/>
        <v>1.476082204453232</v>
      </c>
      <c r="AL29" s="51" t="str">
        <f t="shared" si="11"/>
        <v>Cemar Ringan</v>
      </c>
      <c r="AM29" s="112"/>
      <c r="AN29" s="114"/>
      <c r="AO29" s="84"/>
    </row>
    <row r="30" spans="1:41" s="32" customFormat="1" ht="16.5" customHeight="1" x14ac:dyDescent="0.2">
      <c r="A30" s="85">
        <v>9</v>
      </c>
      <c r="B30" s="55" t="s">
        <v>69</v>
      </c>
      <c r="C30" s="56" t="s">
        <v>70</v>
      </c>
      <c r="D30" s="56">
        <v>2025</v>
      </c>
      <c r="E30" s="57">
        <v>6.98</v>
      </c>
      <c r="F30" s="56">
        <v>15.7</v>
      </c>
      <c r="G30" s="57">
        <v>6.12</v>
      </c>
      <c r="H30" s="56">
        <v>2.68</v>
      </c>
      <c r="I30" s="57">
        <v>14.71</v>
      </c>
      <c r="J30" s="56">
        <v>0.13</v>
      </c>
      <c r="K30" s="56">
        <v>1.47</v>
      </c>
      <c r="L30" s="57">
        <v>50</v>
      </c>
      <c r="M30" s="49" t="s">
        <v>55</v>
      </c>
      <c r="N30" s="50">
        <v>50</v>
      </c>
      <c r="O30" s="50">
        <v>4</v>
      </c>
      <c r="P30" s="50">
        <v>3</v>
      </c>
      <c r="Q30" s="50">
        <v>25</v>
      </c>
      <c r="R30" s="50">
        <v>0.2</v>
      </c>
      <c r="S30" s="50">
        <v>10</v>
      </c>
      <c r="T30" s="50">
        <v>1000</v>
      </c>
      <c r="U30" s="46">
        <f t="shared" si="10"/>
        <v>0.314</v>
      </c>
      <c r="V30" s="51">
        <f t="shared" si="10"/>
        <v>1.53</v>
      </c>
      <c r="W30" s="46">
        <f t="shared" si="10"/>
        <v>0.89333333333333342</v>
      </c>
      <c r="X30" s="51">
        <f t="shared" si="10"/>
        <v>0.58840000000000003</v>
      </c>
      <c r="Y30" s="46">
        <f t="shared" si="10"/>
        <v>0.65</v>
      </c>
      <c r="Z30" s="51">
        <f t="shared" si="10"/>
        <v>0.14699999999999999</v>
      </c>
      <c r="AA30" s="46">
        <f t="shared" si="10"/>
        <v>0.05</v>
      </c>
      <c r="AB30" s="46">
        <f t="shared" si="1"/>
        <v>0.314</v>
      </c>
      <c r="AC30" s="51">
        <f t="shared" si="2"/>
        <v>1.9234571540879941</v>
      </c>
      <c r="AD30" s="46">
        <f t="shared" si="3"/>
        <v>0.89333333333333342</v>
      </c>
      <c r="AE30" s="51">
        <f t="shared" si="4"/>
        <v>0.58840000000000003</v>
      </c>
      <c r="AF30" s="46">
        <f t="shared" si="5"/>
        <v>0.65</v>
      </c>
      <c r="AG30" s="51">
        <f t="shared" si="6"/>
        <v>0.14699999999999999</v>
      </c>
      <c r="AH30" s="46">
        <f t="shared" si="7"/>
        <v>0.05</v>
      </c>
      <c r="AI30" s="51">
        <f t="shared" si="8"/>
        <v>0.65231292677447539</v>
      </c>
      <c r="AJ30" s="46">
        <f t="shared" si="9"/>
        <v>1.9234571540879941</v>
      </c>
      <c r="AK30" s="46">
        <f t="shared" si="12"/>
        <v>1.4361754032933038</v>
      </c>
      <c r="AL30" s="51" t="str">
        <f t="shared" si="11"/>
        <v>Cemar Ringan</v>
      </c>
      <c r="AM30" s="112"/>
      <c r="AN30" s="114"/>
      <c r="AO30" s="84"/>
    </row>
    <row r="31" spans="1:41" s="32" customFormat="1" ht="16.5" customHeight="1" x14ac:dyDescent="0.2">
      <c r="A31" s="85"/>
      <c r="B31" s="55" t="s">
        <v>71</v>
      </c>
      <c r="C31" s="56" t="s">
        <v>57</v>
      </c>
      <c r="D31" s="56">
        <v>2025</v>
      </c>
      <c r="E31" s="57">
        <v>6.95</v>
      </c>
      <c r="F31" s="56">
        <v>20</v>
      </c>
      <c r="G31" s="57">
        <v>6.33</v>
      </c>
      <c r="H31" s="56">
        <v>1.96</v>
      </c>
      <c r="I31" s="57">
        <v>12.91</v>
      </c>
      <c r="J31" s="56">
        <v>0.19</v>
      </c>
      <c r="K31" s="56">
        <v>1.1499999999999999</v>
      </c>
      <c r="L31" s="57">
        <v>42</v>
      </c>
      <c r="M31" s="49" t="s">
        <v>55</v>
      </c>
      <c r="N31" s="50">
        <v>50</v>
      </c>
      <c r="O31" s="50">
        <v>4</v>
      </c>
      <c r="P31" s="50">
        <v>3</v>
      </c>
      <c r="Q31" s="50">
        <v>25</v>
      </c>
      <c r="R31" s="50">
        <v>0.2</v>
      </c>
      <c r="S31" s="50">
        <v>10</v>
      </c>
      <c r="T31" s="50">
        <v>1000</v>
      </c>
      <c r="U31" s="46">
        <f t="shared" si="10"/>
        <v>0.4</v>
      </c>
      <c r="V31" s="51">
        <f t="shared" si="10"/>
        <v>1.5825</v>
      </c>
      <c r="W31" s="46">
        <f t="shared" si="10"/>
        <v>0.65333333333333332</v>
      </c>
      <c r="X31" s="51">
        <f t="shared" si="10"/>
        <v>0.51639999999999997</v>
      </c>
      <c r="Y31" s="46">
        <f t="shared" si="10"/>
        <v>0.95</v>
      </c>
      <c r="Z31" s="51">
        <f t="shared" si="10"/>
        <v>0.11499999999999999</v>
      </c>
      <c r="AA31" s="46">
        <f t="shared" si="10"/>
        <v>4.2000000000000003E-2</v>
      </c>
      <c r="AB31" s="46">
        <f t="shared" si="1"/>
        <v>0.4</v>
      </c>
      <c r="AC31" s="51">
        <f t="shared" si="2"/>
        <v>1.9967185934469636</v>
      </c>
      <c r="AD31" s="46">
        <f t="shared" si="3"/>
        <v>0.65333333333333332</v>
      </c>
      <c r="AE31" s="51">
        <f t="shared" si="4"/>
        <v>0.51639999999999997</v>
      </c>
      <c r="AF31" s="46">
        <f t="shared" si="5"/>
        <v>0.95</v>
      </c>
      <c r="AG31" s="51">
        <f t="shared" si="6"/>
        <v>0.11499999999999999</v>
      </c>
      <c r="AH31" s="46">
        <f t="shared" si="7"/>
        <v>4.2000000000000003E-2</v>
      </c>
      <c r="AI31" s="51">
        <f t="shared" si="8"/>
        <v>0.66763598954004244</v>
      </c>
      <c r="AJ31" s="46">
        <f t="shared" si="9"/>
        <v>1.9967185934469636</v>
      </c>
      <c r="AK31" s="46">
        <f t="shared" si="12"/>
        <v>1.4887281410563065</v>
      </c>
      <c r="AL31" s="51" t="str">
        <f t="shared" si="11"/>
        <v>Cemar Ringan</v>
      </c>
      <c r="AM31" s="112"/>
      <c r="AN31" s="114"/>
      <c r="AO31" s="84"/>
    </row>
    <row r="32" spans="1:41" s="32" customFormat="1" ht="16.5" customHeight="1" x14ac:dyDescent="0.2">
      <c r="A32" s="88"/>
      <c r="B32" s="73"/>
      <c r="C32" s="74" t="s">
        <v>58</v>
      </c>
      <c r="D32" s="74">
        <v>2025</v>
      </c>
      <c r="E32" s="75">
        <v>7.1</v>
      </c>
      <c r="F32" s="74">
        <v>21.1</v>
      </c>
      <c r="G32" s="75">
        <v>6.18</v>
      </c>
      <c r="H32" s="74">
        <v>2.4</v>
      </c>
      <c r="I32" s="75">
        <v>13.19</v>
      </c>
      <c r="J32" s="74">
        <v>0.15</v>
      </c>
      <c r="K32" s="74">
        <v>1.19</v>
      </c>
      <c r="L32" s="75">
        <v>46</v>
      </c>
      <c r="M32" s="66" t="s">
        <v>55</v>
      </c>
      <c r="N32" s="67">
        <v>50</v>
      </c>
      <c r="O32" s="67">
        <v>4</v>
      </c>
      <c r="P32" s="67">
        <v>3</v>
      </c>
      <c r="Q32" s="67">
        <v>25</v>
      </c>
      <c r="R32" s="67">
        <v>0.2</v>
      </c>
      <c r="S32" s="67">
        <v>10</v>
      </c>
      <c r="T32" s="67">
        <v>1000</v>
      </c>
      <c r="U32" s="76">
        <f t="shared" si="10"/>
        <v>0.42200000000000004</v>
      </c>
      <c r="V32" s="77">
        <f t="shared" si="10"/>
        <v>1.5449999999999999</v>
      </c>
      <c r="W32" s="76">
        <f t="shared" si="10"/>
        <v>0.79999999999999993</v>
      </c>
      <c r="X32" s="77">
        <f t="shared" si="10"/>
        <v>0.52759999999999996</v>
      </c>
      <c r="Y32" s="76">
        <f t="shared" si="10"/>
        <v>0.74999999999999989</v>
      </c>
      <c r="Z32" s="77">
        <f t="shared" si="10"/>
        <v>0.11899999999999999</v>
      </c>
      <c r="AA32" s="76">
        <f>(L32/T32)</f>
        <v>4.5999999999999999E-2</v>
      </c>
      <c r="AB32" s="76">
        <f t="shared" si="1"/>
        <v>0.42200000000000004</v>
      </c>
      <c r="AC32" s="77">
        <f t="shared" si="2"/>
        <v>1.944642418804267</v>
      </c>
      <c r="AD32" s="76">
        <f t="shared" si="3"/>
        <v>0.79999999999999993</v>
      </c>
      <c r="AE32" s="77">
        <f t="shared" si="4"/>
        <v>0.52759999999999996</v>
      </c>
      <c r="AF32" s="76">
        <f t="shared" si="5"/>
        <v>0.74999999999999989</v>
      </c>
      <c r="AG32" s="77">
        <f t="shared" si="6"/>
        <v>0.11899999999999999</v>
      </c>
      <c r="AH32" s="77">
        <f t="shared" si="7"/>
        <v>4.5999999999999999E-2</v>
      </c>
      <c r="AI32" s="77">
        <f t="shared" si="8"/>
        <v>0.65846320268632386</v>
      </c>
      <c r="AJ32" s="76">
        <f t="shared" si="9"/>
        <v>1.944642418804267</v>
      </c>
      <c r="AK32" s="76">
        <f>SQRT((AI32^2+AJ32^2)/2)</f>
        <v>1.4517589204659362</v>
      </c>
      <c r="AL32" s="77" t="str">
        <f t="shared" si="11"/>
        <v>Cemar Ringan</v>
      </c>
      <c r="AM32" s="113"/>
      <c r="AN32" s="115"/>
      <c r="AO32" s="84"/>
    </row>
    <row r="33" spans="3:41" x14ac:dyDescent="0.25">
      <c r="C33" s="60"/>
      <c r="E33" s="60"/>
      <c r="F33" s="60"/>
      <c r="G33" s="60"/>
      <c r="H33" s="60"/>
      <c r="I33" s="60"/>
      <c r="J33" s="60"/>
      <c r="K33" s="60"/>
      <c r="L33" s="60"/>
      <c r="X33" s="31"/>
      <c r="Y33" s="31"/>
      <c r="Z33" s="31"/>
      <c r="AA33" s="31"/>
      <c r="AB33" s="31"/>
      <c r="AD33" s="31"/>
      <c r="AE33" s="31"/>
      <c r="AF33" s="31"/>
      <c r="AH33" s="31"/>
      <c r="AI33" s="31"/>
      <c r="AJ33" s="31"/>
      <c r="AK33" s="31"/>
      <c r="AO33" s="31"/>
    </row>
  </sheetData>
  <mergeCells count="13">
    <mergeCell ref="A1:AN1"/>
    <mergeCell ref="U3:AA3"/>
    <mergeCell ref="AM6:AM32"/>
    <mergeCell ref="AN6:AN32"/>
    <mergeCell ref="AB3:AH3"/>
    <mergeCell ref="AM3:AM4"/>
    <mergeCell ref="AN3:AN4"/>
    <mergeCell ref="A3:A4"/>
    <mergeCell ref="B3:B4"/>
    <mergeCell ref="C3:C4"/>
    <mergeCell ref="D3:D4"/>
    <mergeCell ref="E3:L3"/>
    <mergeCell ref="M3:T3"/>
  </mergeCells>
  <pageMargins left="0.51181102362204722" right="0.31496062992125984" top="0.55118110236220474" bottom="0.55118110236220474" header="0.31496062992125984" footer="0.31496062992125984"/>
  <pageSetup paperSize="9" scale="41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IKLH</vt:lpstr>
      <vt:lpstr>IKU</vt:lpstr>
      <vt:lpstr>IKL</vt:lpstr>
      <vt:lpstr>IKA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2026-09-30T03:13:21Z</cp:lastPrinted>
  <dcterms:created xsi:type="dcterms:W3CDTF">2026-09-03T05:47:45Z</dcterms:created>
  <dcterms:modified xsi:type="dcterms:W3CDTF">2026-10-22T06:06:45Z</dcterms:modified>
</cp:coreProperties>
</file>